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6608" windowHeight="8952" activeTab="1"/>
  </bookViews>
  <sheets>
    <sheet name="Actuals " sheetId="1" r:id="rId1"/>
    <sheet name="2011 by month" sheetId="2" r:id="rId2"/>
    <sheet name="Assumptions" sheetId="3" r:id="rId3"/>
  </sheets>
  <definedNames>
    <definedName name="_xlnm.Print_Titles" localSheetId="1">'2011 by month'!$A:$F,'2011 by month'!$1:$2</definedName>
    <definedName name="_xlnm.Print_Titles" localSheetId="0">'Actuals '!$A:$D,'Actuals '!$1:$1</definedName>
  </definedNames>
  <calcPr fullCalcOnLoad="1"/>
</workbook>
</file>

<file path=xl/sharedStrings.xml><?xml version="1.0" encoding="utf-8"?>
<sst xmlns="http://schemas.openxmlformats.org/spreadsheetml/2006/main" count="189" uniqueCount="134">
  <si>
    <t>2009</t>
  </si>
  <si>
    <t>Ordinary Income/Expense</t>
  </si>
  <si>
    <t>Income</t>
  </si>
  <si>
    <t>4100 · Contributions</t>
  </si>
  <si>
    <t>4110 · Activities</t>
  </si>
  <si>
    <t>4120 · Group Contributions</t>
  </si>
  <si>
    <t>4130 · Faithful Fivers</t>
  </si>
  <si>
    <t>4150 · Special</t>
  </si>
  <si>
    <t>4105 · Moving -Special Contribution</t>
  </si>
  <si>
    <t>4150 · Special - Other</t>
  </si>
  <si>
    <t>Total 4150 · Special</t>
  </si>
  <si>
    <t>Total 4100 · Contributions</t>
  </si>
  <si>
    <t>4200 · Office Literature Sales</t>
  </si>
  <si>
    <t>4205 · Office Merchandise Sales</t>
  </si>
  <si>
    <t>4200 · Office Literature Sales - Other</t>
  </si>
  <si>
    <t>Total 4200 · Office Literature Sales</t>
  </si>
  <si>
    <t>4300 · Dividend Income</t>
  </si>
  <si>
    <t>Total Income</t>
  </si>
  <si>
    <t>Cost of Goods Sold</t>
  </si>
  <si>
    <t>4250 · Cost of Goods Sold</t>
  </si>
  <si>
    <t>4260 · Freight/ Shipping</t>
  </si>
  <si>
    <t>Total COGS</t>
  </si>
  <si>
    <t>Gross Profit</t>
  </si>
  <si>
    <t>Expense</t>
  </si>
  <si>
    <t>Telecommunications</t>
  </si>
  <si>
    <t>5425 · Telephone</t>
  </si>
  <si>
    <t>5430 · Cell Phone</t>
  </si>
  <si>
    <t>5455 · long distance</t>
  </si>
  <si>
    <t>5456 · Collect calls from inmates</t>
  </si>
  <si>
    <t>5475 · Internet Service</t>
  </si>
  <si>
    <t>Total Telecommunications</t>
  </si>
  <si>
    <t>5000 · Salaries</t>
  </si>
  <si>
    <t>5120 · Health Benefits</t>
  </si>
  <si>
    <t>5200 · Unemployment</t>
  </si>
  <si>
    <t>5225 · Employee Taxes</t>
  </si>
  <si>
    <t>5300 · Worker Comp</t>
  </si>
  <si>
    <t>5325 · Staff Mileage</t>
  </si>
  <si>
    <t>5350 · Staff Training</t>
  </si>
  <si>
    <t>5375 · Payroll Service</t>
  </si>
  <si>
    <t>5380 · Accounting Services</t>
  </si>
  <si>
    <t>5400 · Rent</t>
  </si>
  <si>
    <t>5450 · Telephone Answering Svc</t>
  </si>
  <si>
    <t>5500 · Building/ Liability Ins</t>
  </si>
  <si>
    <t>5550 · Office Supplies</t>
  </si>
  <si>
    <t>5555 · petty cash expense</t>
  </si>
  <si>
    <t>5560 · Office Equpment</t>
  </si>
  <si>
    <t>5575 · Printing</t>
  </si>
  <si>
    <t>5600 · Lifeline Paper</t>
  </si>
  <si>
    <t>5625 · Postage</t>
  </si>
  <si>
    <t>5650 · Lifeline Postage</t>
  </si>
  <si>
    <t>5675 · Conferences</t>
  </si>
  <si>
    <t>5700 · Activities</t>
  </si>
  <si>
    <t>5705 · Office Literature expense</t>
  </si>
  <si>
    <t>5710 · Group Outreach expense</t>
  </si>
  <si>
    <t>5715 · Steering Committee Expense</t>
  </si>
  <si>
    <t>5716 · Night Owl Expense</t>
  </si>
  <si>
    <t>5725 · Equipment Rental--Copier</t>
  </si>
  <si>
    <t>5860- · Attorney General Registration</t>
  </si>
  <si>
    <t>Total Expense</t>
  </si>
  <si>
    <t>Net Ordinary Income</t>
  </si>
  <si>
    <t>4140 · Memorials</t>
  </si>
  <si>
    <t>4100 · Contributions - Other</t>
  </si>
  <si>
    <t>4204 · Literature sales</t>
  </si>
  <si>
    <t>4210 · Cash Over/Short</t>
  </si>
  <si>
    <t>4215 · Outside Literature Sales</t>
  </si>
  <si>
    <t>4400 · Misc. Income</t>
  </si>
  <si>
    <t>4999 · Uncategorized Income</t>
  </si>
  <si>
    <t>4251 · COGS - Office merchandise</t>
  </si>
  <si>
    <t>4252 · AAWS/Grapevine Literature</t>
  </si>
  <si>
    <t>4250 · Cost of Goods Sold - Other</t>
  </si>
  <si>
    <t>Total 4250 · Cost of Goods Sold</t>
  </si>
  <si>
    <t>5875 · Discount on Purchases</t>
  </si>
  <si>
    <t>5476 · Website Hosting</t>
  </si>
  <si>
    <t>5680 · Yellow Page Advertsing + Dex</t>
  </si>
  <si>
    <t>5385 · Parking Validation</t>
  </si>
  <si>
    <t>5706 · Expired Directory Expense</t>
  </si>
  <si>
    <t>5726 · Copier Lease</t>
  </si>
  <si>
    <t>5727 · Copier Svc &amp; Maint.</t>
  </si>
  <si>
    <t>5725 · Equipment Rental--Copier - Other</t>
  </si>
  <si>
    <t>Total 5725 · Equipment Rental--Copier</t>
  </si>
  <si>
    <t>5730 · Grapevine Archive Subscription</t>
  </si>
  <si>
    <t>5760 · moving expenses</t>
  </si>
  <si>
    <t>5850 · Miscellaneous</t>
  </si>
  <si>
    <t>5900 · Bank Charges</t>
  </si>
  <si>
    <t>5925 · Returned Check Chrges</t>
  </si>
  <si>
    <t>5900 · Bank Charges - Other</t>
  </si>
  <si>
    <t>Total 5900 · Bank Charges</t>
  </si>
  <si>
    <t>5910 · Sales Tax Late Penalty</t>
  </si>
  <si>
    <t>6100 · Depreciation Expense</t>
  </si>
  <si>
    <t>6999 · Uncategorized Expenses</t>
  </si>
  <si>
    <t>900 · Tax</t>
  </si>
  <si>
    <t>Other Income/Expense</t>
  </si>
  <si>
    <t>Other Income</t>
  </si>
  <si>
    <t>4255 · Credit/Adjustment</t>
  </si>
  <si>
    <t>Total Other Income</t>
  </si>
  <si>
    <t>Net Other Income</t>
  </si>
  <si>
    <t>Jan - Nov 08</t>
  </si>
  <si>
    <t>2003</t>
  </si>
  <si>
    <t>2004</t>
  </si>
  <si>
    <t>2005</t>
  </si>
  <si>
    <t>2006</t>
  </si>
  <si>
    <t>2007</t>
  </si>
  <si>
    <t>TOTAL</t>
  </si>
  <si>
    <t>5477 · YellowBook Directory</t>
  </si>
  <si>
    <t>5478 · Dex Yellow Pages</t>
  </si>
  <si>
    <t>5500 · Insurance</t>
  </si>
  <si>
    <t>Net Income</t>
  </si>
  <si>
    <t>2010</t>
  </si>
  <si>
    <t>5382 · Legal</t>
  </si>
  <si>
    <t>2010 Actual</t>
  </si>
  <si>
    <t>2011 Budget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</si>
  <si>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</si>
  <si>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</si>
  <si>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</si>
  <si>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</si>
  <si>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</si>
  <si>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</si>
  <si>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</si>
  <si>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</si>
  <si>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</si>
  <si>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</si>
  <si>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</si>
  <si>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</si>
  <si>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Jan - Dec 11</t>
  </si>
  <si>
    <t>4400 · Misc Income</t>
  </si>
  <si>
    <t>5900- · Bank Charges</t>
  </si>
  <si>
    <t>5730 · Grapevine Subscription</t>
  </si>
  <si>
    <t>5560 · Office Equipment</t>
  </si>
  <si>
    <t>5850- · Miscelaneous</t>
  </si>
  <si>
    <t xml:space="preserve">Rent increases 20% due to relocation. </t>
  </si>
  <si>
    <t>Health insurance increases $700 over last years actuals.</t>
  </si>
  <si>
    <t>Salaries include 2.5% increase for Ofiice Manager.</t>
  </si>
  <si>
    <t>Generally held income up 2.5% and increased expenses by 5%</t>
  </si>
  <si>
    <t>No Gopher State Literature Sales but 3% increase in group contributions.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</si>
</sst>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0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40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Continuous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64" fontId="1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zoomScalePageLayoutView="0" workbookViewId="0" topLeftCell="A1">
      <pane xSplit="4" ySplit="1" topLeftCell="H94" activePane="bottomRight" state="frozen"/>
      <selection pane="topLeft" activeCell="A1" sqref="A1"/>
      <selection pane="topRight" activeCell="H1" sqref="H1"/>
      <selection pane="bottomLeft" activeCell="A2" sqref="A2"/>
      <selection pane="bottomRight" activeCell="X91" sqref="X91"/>
    </sheetView>
  </sheetViews>
  <sheetFormatPr defaultColWidth="9.140625" defaultRowHeight="12.75"/>
  <cols>
    <col min="1" max="3" width="3.00390625" style="22" customWidth="1"/>
    <col min="4" max="4" width="22.00390625" style="22" customWidth="1"/>
    <col min="5" max="5" width="8.7109375" style="15" bestFit="1" customWidth="1"/>
    <col min="6" max="6" width="1.8515625" style="15" customWidth="1"/>
    <col min="7" max="7" width="8.7109375" style="15" customWidth="1"/>
    <col min="8" max="8" width="1.7109375" style="15" customWidth="1"/>
    <col min="9" max="9" width="7.8515625" style="15" customWidth="1"/>
    <col min="10" max="10" width="1.1484375" style="15" customWidth="1"/>
    <col min="11" max="11" width="8.7109375" style="15" customWidth="1"/>
    <col min="12" max="12" width="1.57421875" style="15" customWidth="1"/>
    <col min="13" max="13" width="8.7109375" style="15" customWidth="1"/>
    <col min="14" max="14" width="1.7109375" style="15" customWidth="1"/>
    <col min="15" max="15" width="9.7109375" style="15" customWidth="1"/>
    <col min="16" max="16" width="2.28125" style="15" customWidth="1"/>
    <col min="17" max="17" width="9.8515625" style="11" customWidth="1"/>
    <col min="18" max="18" width="2.00390625" style="11" customWidth="1"/>
    <col min="19" max="19" width="9.8515625" style="11" customWidth="1"/>
    <col min="20" max="20" width="2.57421875" style="11" customWidth="1"/>
    <col min="21" max="21" width="9.8515625" style="11" customWidth="1"/>
    <col min="22" max="22" width="2.28125" style="11" customWidth="1"/>
    <col min="23" max="23" width="9.8515625" style="11" customWidth="1"/>
    <col min="24" max="16384" width="9.140625" style="11" customWidth="1"/>
  </cols>
  <sheetData>
    <row r="1" spans="1:23" s="8" customFormat="1" ht="11.25" thickBot="1" thickTop="1">
      <c r="A1" s="4"/>
      <c r="B1" s="4"/>
      <c r="C1" s="4"/>
      <c r="D1" s="4"/>
      <c r="E1" s="5" t="s">
        <v>97</v>
      </c>
      <c r="F1" s="6"/>
      <c r="G1" s="5" t="s">
        <v>98</v>
      </c>
      <c r="H1" s="6"/>
      <c r="I1" s="5" t="s">
        <v>99</v>
      </c>
      <c r="J1" s="6"/>
      <c r="K1" s="5" t="s">
        <v>100</v>
      </c>
      <c r="L1" s="6"/>
      <c r="M1" s="5" t="s">
        <v>101</v>
      </c>
      <c r="N1" s="6"/>
      <c r="O1" s="7" t="s">
        <v>96</v>
      </c>
      <c r="P1" s="6"/>
      <c r="Q1" s="5" t="s">
        <v>0</v>
      </c>
      <c r="R1" s="5"/>
      <c r="S1" s="5" t="s">
        <v>107</v>
      </c>
      <c r="T1" s="5"/>
      <c r="U1" s="5" t="s">
        <v>109</v>
      </c>
      <c r="V1" s="5"/>
      <c r="W1" s="5" t="s">
        <v>110</v>
      </c>
    </row>
    <row r="2" spans="1:16" ht="10.5" thickTop="1">
      <c r="A2" s="9" t="s">
        <v>1</v>
      </c>
      <c r="B2" s="9"/>
      <c r="C2" s="9"/>
      <c r="D2" s="9"/>
      <c r="E2" s="1"/>
      <c r="F2" s="10"/>
      <c r="G2" s="1"/>
      <c r="H2" s="10"/>
      <c r="I2" s="1"/>
      <c r="J2" s="10"/>
      <c r="K2" s="1"/>
      <c r="L2" s="10"/>
      <c r="M2" s="1"/>
      <c r="N2" s="10"/>
      <c r="O2" s="10"/>
      <c r="P2" s="10"/>
    </row>
    <row r="3" spans="1:16" ht="9.75">
      <c r="A3" s="9" t="s">
        <v>2</v>
      </c>
      <c r="B3" s="9"/>
      <c r="C3" s="9"/>
      <c r="D3" s="9"/>
      <c r="E3" s="1"/>
      <c r="F3" s="10"/>
      <c r="G3" s="1"/>
      <c r="H3" s="10"/>
      <c r="I3" s="1"/>
      <c r="J3" s="10"/>
      <c r="K3" s="1"/>
      <c r="L3" s="10"/>
      <c r="M3" s="1"/>
      <c r="N3" s="10"/>
      <c r="O3" s="10"/>
      <c r="P3" s="10"/>
    </row>
    <row r="4" spans="1:16" ht="9.75">
      <c r="A4" s="9"/>
      <c r="B4" s="9" t="s">
        <v>3</v>
      </c>
      <c r="C4" s="9"/>
      <c r="D4" s="9"/>
      <c r="E4" s="1"/>
      <c r="F4" s="10"/>
      <c r="G4" s="1"/>
      <c r="H4" s="10"/>
      <c r="I4" s="1"/>
      <c r="J4" s="10"/>
      <c r="K4" s="1"/>
      <c r="L4" s="10"/>
      <c r="M4" s="1"/>
      <c r="N4" s="10"/>
      <c r="O4" s="10"/>
      <c r="P4" s="10"/>
    </row>
    <row r="5" spans="1:23" ht="9.75">
      <c r="A5" s="9"/>
      <c r="B5" s="9"/>
      <c r="C5" s="9" t="s">
        <v>4</v>
      </c>
      <c r="D5" s="9"/>
      <c r="E5" s="1">
        <v>5364.8</v>
      </c>
      <c r="F5" s="10"/>
      <c r="G5" s="1">
        <v>1914.42</v>
      </c>
      <c r="H5" s="10"/>
      <c r="I5" s="1">
        <v>2469.9</v>
      </c>
      <c r="J5" s="10"/>
      <c r="K5" s="1">
        <v>3008.72</v>
      </c>
      <c r="L5" s="10"/>
      <c r="M5" s="1">
        <v>3388.59</v>
      </c>
      <c r="N5" s="10"/>
      <c r="O5" s="1">
        <v>5131.5</v>
      </c>
      <c r="P5" s="10"/>
      <c r="Q5" s="12">
        <v>5200</v>
      </c>
      <c r="R5" s="12"/>
      <c r="S5" s="12">
        <v>6000</v>
      </c>
      <c r="T5" s="12"/>
      <c r="U5" s="12">
        <v>6366.5</v>
      </c>
      <c r="V5" s="12"/>
      <c r="W5" s="12">
        <v>6500</v>
      </c>
    </row>
    <row r="6" spans="1:23" ht="9.75">
      <c r="A6" s="9"/>
      <c r="B6" s="9"/>
      <c r="C6" s="9" t="s">
        <v>5</v>
      </c>
      <c r="D6" s="9"/>
      <c r="E6" s="1">
        <v>37125.1</v>
      </c>
      <c r="F6" s="10"/>
      <c r="G6" s="1">
        <v>37681.51</v>
      </c>
      <c r="H6" s="10"/>
      <c r="I6" s="1">
        <v>35181.92</v>
      </c>
      <c r="J6" s="10"/>
      <c r="K6" s="1">
        <v>41265.65</v>
      </c>
      <c r="L6" s="10"/>
      <c r="M6" s="1">
        <v>46093.04</v>
      </c>
      <c r="N6" s="10"/>
      <c r="O6" s="1">
        <v>44597.6</v>
      </c>
      <c r="P6" s="10"/>
      <c r="Q6" s="12">
        <v>49000</v>
      </c>
      <c r="R6" s="12"/>
      <c r="S6" s="12">
        <v>44800</v>
      </c>
      <c r="T6" s="12"/>
      <c r="U6" s="12">
        <v>54848.68</v>
      </c>
      <c r="V6" s="12"/>
      <c r="W6" s="12">
        <v>57750</v>
      </c>
    </row>
    <row r="7" spans="1:23" ht="9.75">
      <c r="A7" s="9"/>
      <c r="B7" s="9"/>
      <c r="C7" s="9" t="s">
        <v>6</v>
      </c>
      <c r="D7" s="9"/>
      <c r="E7" s="2">
        <v>8304.11</v>
      </c>
      <c r="F7" s="13"/>
      <c r="G7" s="2">
        <v>4414.9</v>
      </c>
      <c r="H7" s="13"/>
      <c r="I7" s="2">
        <v>7052.09</v>
      </c>
      <c r="J7" s="13"/>
      <c r="K7" s="2">
        <v>3886.42</v>
      </c>
      <c r="L7" s="13"/>
      <c r="M7" s="2">
        <v>5885.29</v>
      </c>
      <c r="N7" s="13"/>
      <c r="O7" s="2">
        <v>3485.5</v>
      </c>
      <c r="P7" s="13"/>
      <c r="Q7" s="14">
        <v>4300</v>
      </c>
      <c r="R7" s="14"/>
      <c r="S7" s="14">
        <v>6000</v>
      </c>
      <c r="T7" s="14"/>
      <c r="U7" s="14">
        <v>6119.83</v>
      </c>
      <c r="V7" s="14"/>
      <c r="W7" s="14">
        <v>6600</v>
      </c>
    </row>
    <row r="8" spans="1:23" ht="9.75">
      <c r="A8" s="9"/>
      <c r="B8" s="9"/>
      <c r="C8" s="9" t="s">
        <v>60</v>
      </c>
      <c r="D8" s="9"/>
      <c r="E8" s="1">
        <v>55.75</v>
      </c>
      <c r="F8" s="10"/>
      <c r="G8" s="1">
        <v>60</v>
      </c>
      <c r="H8" s="10"/>
      <c r="I8" s="1">
        <v>572</v>
      </c>
      <c r="J8" s="10"/>
      <c r="K8" s="1">
        <v>60</v>
      </c>
      <c r="L8" s="10"/>
      <c r="M8" s="1"/>
      <c r="N8" s="10"/>
      <c r="O8" s="1">
        <v>0</v>
      </c>
      <c r="P8" s="10"/>
      <c r="Q8" s="12"/>
      <c r="R8" s="12"/>
      <c r="S8" s="12"/>
      <c r="T8" s="12"/>
      <c r="U8" s="12">
        <v>200</v>
      </c>
      <c r="V8" s="12"/>
      <c r="W8" s="12"/>
    </row>
    <row r="9" spans="1:23" ht="9.75">
      <c r="A9" s="9"/>
      <c r="B9" s="9"/>
      <c r="C9" s="9" t="s">
        <v>7</v>
      </c>
      <c r="D9" s="9"/>
      <c r="E9" s="1"/>
      <c r="F9" s="10"/>
      <c r="G9" s="1"/>
      <c r="H9" s="10"/>
      <c r="I9" s="1"/>
      <c r="J9" s="10"/>
      <c r="K9" s="1"/>
      <c r="L9" s="10"/>
      <c r="N9" s="10"/>
      <c r="O9" s="10"/>
      <c r="P9" s="10"/>
      <c r="Q9" s="12"/>
      <c r="R9" s="12"/>
      <c r="S9" s="12"/>
      <c r="T9" s="12"/>
      <c r="U9" s="12"/>
      <c r="V9" s="12"/>
      <c r="W9" s="12"/>
    </row>
    <row r="10" spans="1:23" ht="9.75">
      <c r="A10" s="9"/>
      <c r="B10" s="9"/>
      <c r="C10" s="9"/>
      <c r="D10" s="9" t="s">
        <v>8</v>
      </c>
      <c r="E10" s="1">
        <v>0</v>
      </c>
      <c r="F10" s="10"/>
      <c r="G10" s="1">
        <v>350</v>
      </c>
      <c r="H10" s="10"/>
      <c r="I10" s="1">
        <v>0</v>
      </c>
      <c r="J10" s="10"/>
      <c r="K10" s="1">
        <v>0</v>
      </c>
      <c r="L10" s="10"/>
      <c r="M10" s="1">
        <v>0</v>
      </c>
      <c r="N10" s="10"/>
      <c r="O10" s="10"/>
      <c r="P10" s="10"/>
      <c r="Q10" s="12"/>
      <c r="R10" s="12"/>
      <c r="S10" s="12"/>
      <c r="T10" s="12"/>
      <c r="U10" s="12"/>
      <c r="V10" s="12"/>
      <c r="W10" s="12"/>
    </row>
    <row r="11" spans="1:23" ht="9.75">
      <c r="A11" s="9"/>
      <c r="B11" s="9"/>
      <c r="C11" s="9"/>
      <c r="D11" s="9" t="s">
        <v>9</v>
      </c>
      <c r="E11" s="2">
        <v>5338.38</v>
      </c>
      <c r="F11" s="10"/>
      <c r="G11" s="2">
        <v>6308.27</v>
      </c>
      <c r="H11" s="10"/>
      <c r="I11" s="2">
        <v>3430.44</v>
      </c>
      <c r="J11" s="10"/>
      <c r="K11" s="2">
        <v>17745.57</v>
      </c>
      <c r="L11" s="10"/>
      <c r="M11" s="2">
        <v>8686.41</v>
      </c>
      <c r="N11" s="10"/>
      <c r="O11" s="2">
        <v>0</v>
      </c>
      <c r="P11" s="10"/>
      <c r="Q11" s="14">
        <v>2500</v>
      </c>
      <c r="R11" s="14"/>
      <c r="S11" s="14">
        <v>5000</v>
      </c>
      <c r="T11" s="14"/>
      <c r="U11" s="14">
        <v>4643.67</v>
      </c>
      <c r="V11" s="14"/>
      <c r="W11" s="14">
        <v>3500</v>
      </c>
    </row>
    <row r="12" spans="1:23" ht="10.5" thickBot="1">
      <c r="A12" s="9"/>
      <c r="B12" s="9"/>
      <c r="C12" s="9" t="s">
        <v>10</v>
      </c>
      <c r="D12" s="9"/>
      <c r="E12" s="3">
        <f>ROUND(SUM(E9:E11),5)</f>
        <v>5338.38</v>
      </c>
      <c r="F12" s="13"/>
      <c r="G12" s="3">
        <f>ROUND(SUM(G9:G11),5)</f>
        <v>6658.27</v>
      </c>
      <c r="H12" s="13"/>
      <c r="I12" s="3">
        <f>ROUND(SUM(I9:I11),5)</f>
        <v>3430.44</v>
      </c>
      <c r="J12" s="13"/>
      <c r="K12" s="3">
        <f>ROUND(SUM(K9:K11),5)</f>
        <v>17745.57</v>
      </c>
      <c r="L12" s="13"/>
      <c r="M12" s="3">
        <f>ROUND(SUM(M10:M11),5)</f>
        <v>8686.41</v>
      </c>
      <c r="N12" s="13"/>
      <c r="O12" s="3">
        <f>7244.94+93.5</f>
        <v>7338.44</v>
      </c>
      <c r="P12" s="13"/>
      <c r="Q12" s="3">
        <v>2900</v>
      </c>
      <c r="R12" s="3"/>
      <c r="S12" s="3">
        <v>5000</v>
      </c>
      <c r="T12" s="3"/>
      <c r="U12" s="3">
        <v>4643.67</v>
      </c>
      <c r="V12" s="3"/>
      <c r="W12" s="3">
        <v>3500</v>
      </c>
    </row>
    <row r="13" spans="1:23" ht="25.5" customHeight="1" thickBot="1">
      <c r="A13" s="9"/>
      <c r="B13" s="9"/>
      <c r="C13" s="9" t="s">
        <v>61</v>
      </c>
      <c r="D13" s="9"/>
      <c r="E13" s="3">
        <v>42.28</v>
      </c>
      <c r="F13" s="10"/>
      <c r="G13" s="3">
        <v>0</v>
      </c>
      <c r="H13" s="10"/>
      <c r="I13" s="3">
        <v>162.57</v>
      </c>
      <c r="J13" s="10"/>
      <c r="K13" s="3">
        <v>70</v>
      </c>
      <c r="L13" s="10"/>
      <c r="M13" s="3">
        <v>0</v>
      </c>
      <c r="N13" s="10"/>
      <c r="O13" s="16"/>
      <c r="P13" s="10"/>
      <c r="Q13" s="17">
        <v>0</v>
      </c>
      <c r="R13" s="17"/>
      <c r="S13" s="17">
        <v>0</v>
      </c>
      <c r="T13" s="17"/>
      <c r="U13" s="17">
        <v>0</v>
      </c>
      <c r="V13" s="17"/>
      <c r="W13" s="17">
        <v>0</v>
      </c>
    </row>
    <row r="14" spans="1:23" ht="16.5" customHeight="1">
      <c r="A14" s="9"/>
      <c r="B14" s="9" t="s">
        <v>11</v>
      </c>
      <c r="C14" s="9"/>
      <c r="D14" s="9"/>
      <c r="E14" s="1">
        <f>ROUND(SUM(E4:E8)+SUM(E12:E13),5)</f>
        <v>56230.42</v>
      </c>
      <c r="F14" s="10"/>
      <c r="G14" s="1">
        <f>ROUND(SUM(G4:G8)+SUM(G12:G13),5)</f>
        <v>50729.1</v>
      </c>
      <c r="H14" s="10"/>
      <c r="I14" s="1">
        <f>ROUND(SUM(I4:I8)+SUM(I12:I13),5)</f>
        <v>48868.92</v>
      </c>
      <c r="J14" s="10"/>
      <c r="K14" s="1">
        <f>ROUND(SUM(K4:K8)+SUM(K12:K13),5)</f>
        <v>66036.36</v>
      </c>
      <c r="L14" s="10"/>
      <c r="M14" s="1">
        <f>ROUND(SUM(M4:M8)+SUM(M12:M13),5)</f>
        <v>64053.33</v>
      </c>
      <c r="N14" s="10"/>
      <c r="O14" s="1">
        <f>SUM(O5:O12)</f>
        <v>60553.04</v>
      </c>
      <c r="P14" s="10"/>
      <c r="Q14" s="1">
        <f>ROUND(SUM(Q4:Q8)+SUM(Q12:Q13),5)</f>
        <v>61400</v>
      </c>
      <c r="R14" s="1"/>
      <c r="S14" s="1">
        <f>ROUND(SUM(S4:S8)+SUM(S12:S13),5)</f>
        <v>61800</v>
      </c>
      <c r="T14" s="1"/>
      <c r="U14" s="1">
        <f>ROUND(SUM(U4:U8)+SUM(U12:U13),5)</f>
        <v>72178.68</v>
      </c>
      <c r="V14" s="1"/>
      <c r="W14" s="1">
        <f>ROUND(SUM(W4:W8)+SUM(W12:W13),5)</f>
        <v>74350</v>
      </c>
    </row>
    <row r="15" spans="1:23" ht="16.5" customHeight="1">
      <c r="A15" s="9"/>
      <c r="B15" s="9" t="s">
        <v>12</v>
      </c>
      <c r="C15" s="9"/>
      <c r="D15" s="9"/>
      <c r="E15" s="1"/>
      <c r="F15" s="10"/>
      <c r="G15" s="1"/>
      <c r="H15" s="10"/>
      <c r="I15" s="1"/>
      <c r="J15" s="10"/>
      <c r="K15" s="1"/>
      <c r="L15" s="10"/>
      <c r="M15" s="1"/>
      <c r="N15" s="10"/>
      <c r="O15" s="10"/>
      <c r="P15" s="10"/>
      <c r="Q15" s="12"/>
      <c r="R15" s="12"/>
      <c r="S15" s="12"/>
      <c r="T15" s="12"/>
      <c r="U15" s="12"/>
      <c r="V15" s="12"/>
      <c r="W15" s="12"/>
    </row>
    <row r="16" spans="1:23" ht="9.75">
      <c r="A16" s="9"/>
      <c r="B16" s="9"/>
      <c r="C16" s="9" t="s">
        <v>62</v>
      </c>
      <c r="D16" s="9"/>
      <c r="E16" s="1">
        <v>29484.42</v>
      </c>
      <c r="F16" s="10"/>
      <c r="G16" s="1">
        <v>31207.03</v>
      </c>
      <c r="H16" s="10"/>
      <c r="I16" s="1">
        <v>30704.39</v>
      </c>
      <c r="J16" s="10"/>
      <c r="K16" s="1">
        <v>33015.65</v>
      </c>
      <c r="L16" s="10"/>
      <c r="M16" s="1">
        <v>37711.77</v>
      </c>
      <c r="N16" s="10"/>
      <c r="O16" s="1">
        <v>43201.04</v>
      </c>
      <c r="P16" s="10"/>
      <c r="Q16" s="12">
        <v>39300</v>
      </c>
      <c r="R16" s="12"/>
      <c r="S16" s="12">
        <v>55400</v>
      </c>
      <c r="T16" s="12"/>
      <c r="U16" s="12">
        <v>50074.83</v>
      </c>
      <c r="V16" s="12"/>
      <c r="W16" s="12">
        <v>52000</v>
      </c>
    </row>
    <row r="17" spans="1:23" ht="9.75">
      <c r="A17" s="9"/>
      <c r="B17" s="9"/>
      <c r="C17" s="9" t="s">
        <v>13</v>
      </c>
      <c r="D17" s="9"/>
      <c r="E17" s="1">
        <v>14394.63</v>
      </c>
      <c r="F17" s="10"/>
      <c r="G17" s="1">
        <v>16939.87</v>
      </c>
      <c r="H17" s="10"/>
      <c r="I17" s="1">
        <v>13975.49</v>
      </c>
      <c r="J17" s="10"/>
      <c r="K17" s="1">
        <v>15211.68</v>
      </c>
      <c r="L17" s="10"/>
      <c r="M17" s="2">
        <v>22427.53</v>
      </c>
      <c r="N17" s="10"/>
      <c r="O17" s="2">
        <v>27351.66</v>
      </c>
      <c r="P17" s="10"/>
      <c r="Q17" s="14">
        <v>23500</v>
      </c>
      <c r="R17" s="14"/>
      <c r="S17" s="14">
        <v>32500</v>
      </c>
      <c r="T17" s="14"/>
      <c r="U17" s="14">
        <v>31895.21</v>
      </c>
      <c r="V17" s="14"/>
      <c r="W17" s="14">
        <v>32000</v>
      </c>
    </row>
    <row r="18" spans="1:23" ht="10.5" thickBot="1">
      <c r="A18" s="9"/>
      <c r="B18" s="9"/>
      <c r="C18" s="9" t="s">
        <v>14</v>
      </c>
      <c r="D18" s="9"/>
      <c r="E18" s="3">
        <v>2791.58</v>
      </c>
      <c r="F18" s="10"/>
      <c r="G18" s="3">
        <v>1432.38</v>
      </c>
      <c r="H18" s="10"/>
      <c r="I18" s="3">
        <v>1379.37</v>
      </c>
      <c r="J18" s="10"/>
      <c r="K18" s="3">
        <v>-1351.85</v>
      </c>
      <c r="L18" s="10"/>
      <c r="M18" s="3"/>
      <c r="N18" s="10"/>
      <c r="O18" s="16"/>
      <c r="P18" s="10"/>
      <c r="Q18" s="17">
        <v>0</v>
      </c>
      <c r="R18" s="17"/>
      <c r="S18" s="17">
        <v>0</v>
      </c>
      <c r="T18" s="17"/>
      <c r="U18" s="17">
        <v>0</v>
      </c>
      <c r="V18" s="17"/>
      <c r="W18" s="17">
        <v>0</v>
      </c>
    </row>
    <row r="19" spans="1:23" ht="9.75">
      <c r="A19" s="9"/>
      <c r="B19" s="9" t="s">
        <v>15</v>
      </c>
      <c r="C19" s="9"/>
      <c r="D19" s="9"/>
      <c r="E19" s="1">
        <f>ROUND(SUM(E15:E18),5)</f>
        <v>46670.63</v>
      </c>
      <c r="F19" s="10"/>
      <c r="G19" s="1">
        <f>ROUND(SUM(G15:G18),5)</f>
        <v>49579.28</v>
      </c>
      <c r="H19" s="10"/>
      <c r="I19" s="1">
        <f>ROUND(SUM(I15:I18),5)</f>
        <v>46059.25</v>
      </c>
      <c r="J19" s="10"/>
      <c r="K19" s="1">
        <f>ROUND(SUM(K15:K18),5)</f>
        <v>46875.48</v>
      </c>
      <c r="L19" s="10"/>
      <c r="M19" s="1">
        <f>ROUND(SUM(M15:M18),5)</f>
        <v>60139.3</v>
      </c>
      <c r="N19" s="10"/>
      <c r="O19" s="1">
        <f>ROUND(SUM(O15:O18),5)</f>
        <v>70552.7</v>
      </c>
      <c r="P19" s="10"/>
      <c r="Q19" s="1">
        <f>ROUND(SUM(Q15:Q18),5)</f>
        <v>62800</v>
      </c>
      <c r="R19" s="1"/>
      <c r="S19" s="1">
        <f>ROUND(SUM(S15:S18),5)</f>
        <v>87900</v>
      </c>
      <c r="T19" s="1"/>
      <c r="U19" s="1">
        <f>ROUND(SUM(U15:U18),5)</f>
        <v>81970.04</v>
      </c>
      <c r="V19" s="1"/>
      <c r="W19" s="1">
        <f>ROUND(SUM(W15:W18),5)</f>
        <v>84000</v>
      </c>
    </row>
    <row r="20" spans="1:23" ht="25.5" customHeight="1">
      <c r="A20" s="9"/>
      <c r="B20" s="9" t="s">
        <v>63</v>
      </c>
      <c r="C20" s="9"/>
      <c r="D20" s="9"/>
      <c r="E20" s="1">
        <v>67.63</v>
      </c>
      <c r="F20" s="10"/>
      <c r="G20" s="1">
        <v>0</v>
      </c>
      <c r="H20" s="10"/>
      <c r="I20" s="1">
        <v>3.16</v>
      </c>
      <c r="J20" s="10"/>
      <c r="K20" s="1">
        <v>46.91</v>
      </c>
      <c r="L20" s="10"/>
      <c r="M20" s="1">
        <v>302.65</v>
      </c>
      <c r="N20" s="10"/>
      <c r="O20" s="1">
        <v>263.62</v>
      </c>
      <c r="P20" s="10"/>
      <c r="Q20" s="12"/>
      <c r="R20" s="12"/>
      <c r="S20" s="12"/>
      <c r="T20" s="12"/>
      <c r="U20" s="12">
        <v>39.46</v>
      </c>
      <c r="V20" s="12"/>
      <c r="W20" s="12"/>
    </row>
    <row r="21" spans="1:23" ht="9.75">
      <c r="A21" s="9"/>
      <c r="B21" s="9" t="s">
        <v>64</v>
      </c>
      <c r="C21" s="9"/>
      <c r="D21" s="9"/>
      <c r="E21" s="1">
        <v>0</v>
      </c>
      <c r="F21" s="10"/>
      <c r="G21" s="1">
        <v>0</v>
      </c>
      <c r="H21" s="10"/>
      <c r="I21" s="1">
        <v>0</v>
      </c>
      <c r="J21" s="10"/>
      <c r="K21" s="1">
        <v>2688.16</v>
      </c>
      <c r="L21" s="10"/>
      <c r="M21" s="1">
        <v>2534.55</v>
      </c>
      <c r="N21" s="10"/>
      <c r="O21" s="10"/>
      <c r="P21" s="10"/>
      <c r="Q21" s="12"/>
      <c r="R21" s="12"/>
      <c r="S21" s="12">
        <v>2400</v>
      </c>
      <c r="T21" s="12"/>
      <c r="U21" s="12"/>
      <c r="V21" s="12"/>
      <c r="W21" s="12"/>
    </row>
    <row r="22" spans="1:23" ht="10.5" thickBot="1">
      <c r="A22" s="9"/>
      <c r="B22" s="9" t="s">
        <v>16</v>
      </c>
      <c r="C22" s="9"/>
      <c r="D22" s="9"/>
      <c r="E22" s="3">
        <v>54.56</v>
      </c>
      <c r="F22" s="10"/>
      <c r="G22" s="3">
        <v>32.07</v>
      </c>
      <c r="H22" s="10"/>
      <c r="I22" s="3">
        <v>228.8</v>
      </c>
      <c r="J22" s="10"/>
      <c r="K22" s="3">
        <v>683.77</v>
      </c>
      <c r="L22" s="10"/>
      <c r="M22" s="3">
        <v>870</v>
      </c>
      <c r="N22" s="10"/>
      <c r="O22" s="3">
        <v>313.71</v>
      </c>
      <c r="P22" s="10"/>
      <c r="Q22" s="17">
        <v>500</v>
      </c>
      <c r="R22" s="17"/>
      <c r="S22" s="17">
        <v>0</v>
      </c>
      <c r="T22" s="17"/>
      <c r="U22" s="17">
        <v>0</v>
      </c>
      <c r="V22" s="17"/>
      <c r="W22" s="17">
        <v>0</v>
      </c>
    </row>
    <row r="23" spans="1:23" ht="9.75">
      <c r="A23" s="9"/>
      <c r="B23" s="9" t="s">
        <v>65</v>
      </c>
      <c r="C23" s="9"/>
      <c r="D23" s="9"/>
      <c r="E23" s="1">
        <v>1.61</v>
      </c>
      <c r="F23" s="10"/>
      <c r="G23" s="1">
        <v>43.79</v>
      </c>
      <c r="H23" s="10"/>
      <c r="I23" s="1">
        <v>109.52</v>
      </c>
      <c r="J23" s="10"/>
      <c r="K23" s="1">
        <v>0</v>
      </c>
      <c r="L23" s="10"/>
      <c r="M23" s="1">
        <v>0</v>
      </c>
      <c r="N23" s="10"/>
      <c r="O23" s="10"/>
      <c r="P23" s="10"/>
      <c r="Q23" s="12"/>
      <c r="R23" s="12"/>
      <c r="S23" s="12">
        <v>300</v>
      </c>
      <c r="T23" s="12"/>
      <c r="U23" s="12">
        <f>412.31+87.57</f>
        <v>499.88</v>
      </c>
      <c r="V23" s="12"/>
      <c r="W23" s="12">
        <v>400</v>
      </c>
    </row>
    <row r="24" spans="1:23" ht="10.5" thickBot="1">
      <c r="A24" s="9"/>
      <c r="B24" s="9" t="s">
        <v>66</v>
      </c>
      <c r="C24" s="9"/>
      <c r="D24" s="9"/>
      <c r="E24" s="3">
        <v>53.92</v>
      </c>
      <c r="F24" s="10"/>
      <c r="G24" s="3">
        <v>0</v>
      </c>
      <c r="H24" s="10"/>
      <c r="I24" s="3">
        <v>0</v>
      </c>
      <c r="J24" s="10"/>
      <c r="K24" s="3">
        <v>119.74</v>
      </c>
      <c r="L24" s="10"/>
      <c r="M24" s="3">
        <v>0</v>
      </c>
      <c r="N24" s="10"/>
      <c r="O24" s="16"/>
      <c r="P24" s="10"/>
      <c r="Q24" s="17"/>
      <c r="R24" s="17"/>
      <c r="S24" s="17"/>
      <c r="T24" s="17"/>
      <c r="U24" s="17"/>
      <c r="V24" s="17"/>
      <c r="W24" s="17"/>
    </row>
    <row r="25" spans="1:23" ht="20.25" customHeight="1">
      <c r="A25" s="9" t="s">
        <v>17</v>
      </c>
      <c r="B25" s="9"/>
      <c r="C25" s="9"/>
      <c r="D25" s="9"/>
      <c r="E25" s="1">
        <f>ROUND(E3+E14+SUM(E19:E24),5)</f>
        <v>103078.77</v>
      </c>
      <c r="F25" s="10"/>
      <c r="G25" s="1">
        <f>ROUND(G3+G14+SUM(G19:G24),5)</f>
        <v>100384.24</v>
      </c>
      <c r="H25" s="10"/>
      <c r="I25" s="1">
        <f>ROUND(I3+I14+SUM(I19:I24),5)</f>
        <v>95269.65</v>
      </c>
      <c r="J25" s="10"/>
      <c r="K25" s="1">
        <f>ROUND(K3+K14+SUM(K19:K24),5)</f>
        <v>116450.42</v>
      </c>
      <c r="L25" s="10"/>
      <c r="M25" s="1">
        <f>ROUND(M3+M14+SUM(M19:M24),5)</f>
        <v>127899.83</v>
      </c>
      <c r="N25" s="10"/>
      <c r="O25" s="1">
        <f>ROUND(O3+O14+SUM(O19:O24),5)</f>
        <v>131683.07</v>
      </c>
      <c r="P25" s="10"/>
      <c r="Q25" s="1">
        <f>ROUND(Q3+Q14+SUM(Q19:Q24),5)</f>
        <v>124700</v>
      </c>
      <c r="R25" s="1"/>
      <c r="S25" s="1">
        <f>ROUND(S3+S14+SUM(S19:S24),5)</f>
        <v>152400</v>
      </c>
      <c r="T25" s="1"/>
      <c r="U25" s="1">
        <f>ROUND(U3+U14+SUM(U19:U24),5)</f>
        <v>154688.06</v>
      </c>
      <c r="V25" s="1"/>
      <c r="W25" s="1">
        <f>ROUND(W3+W14+SUM(W19:W24),5)</f>
        <v>158750</v>
      </c>
    </row>
    <row r="26" spans="1:23" ht="25.5" customHeight="1">
      <c r="A26" s="9" t="s">
        <v>18</v>
      </c>
      <c r="B26" s="9"/>
      <c r="C26" s="9"/>
      <c r="D26" s="9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0"/>
      <c r="P26" s="10"/>
      <c r="Q26" s="12"/>
      <c r="R26" s="12"/>
      <c r="S26" s="12"/>
      <c r="T26" s="12"/>
      <c r="U26" s="12"/>
      <c r="V26" s="12"/>
      <c r="W26" s="12"/>
    </row>
    <row r="27" spans="1:23" ht="9.75">
      <c r="A27" s="9"/>
      <c r="B27" s="9" t="s">
        <v>19</v>
      </c>
      <c r="C27" s="9"/>
      <c r="D27" s="9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0"/>
      <c r="P27" s="10"/>
      <c r="Q27" s="12"/>
      <c r="R27" s="12"/>
      <c r="S27" s="12"/>
      <c r="T27" s="12"/>
      <c r="U27" s="12"/>
      <c r="V27" s="12"/>
      <c r="W27" s="12"/>
    </row>
    <row r="28" spans="1:23" ht="9.75">
      <c r="A28" s="9"/>
      <c r="B28" s="9"/>
      <c r="C28" s="9" t="s">
        <v>67</v>
      </c>
      <c r="D28" s="9"/>
      <c r="E28" s="1">
        <v>4810.6</v>
      </c>
      <c r="F28" s="10"/>
      <c r="G28" s="1">
        <v>5462.02</v>
      </c>
      <c r="H28" s="10"/>
      <c r="I28" s="1">
        <v>4057.04</v>
      </c>
      <c r="J28" s="10"/>
      <c r="K28" s="1">
        <v>4600.06</v>
      </c>
      <c r="L28" s="10"/>
      <c r="M28" s="1">
        <v>9770.8</v>
      </c>
      <c r="N28" s="10"/>
      <c r="O28" s="1">
        <v>11383.61</v>
      </c>
      <c r="P28" s="10"/>
      <c r="Q28" s="12">
        <v>9130</v>
      </c>
      <c r="R28" s="12"/>
      <c r="S28" s="12">
        <v>11405</v>
      </c>
      <c r="T28" s="12"/>
      <c r="U28" s="12">
        <v>13775.03</v>
      </c>
      <c r="V28" s="12"/>
      <c r="W28" s="12">
        <v>14000</v>
      </c>
    </row>
    <row r="29" spans="1:23" ht="9.75">
      <c r="A29" s="9"/>
      <c r="B29" s="9"/>
      <c r="C29" s="9" t="s">
        <v>68</v>
      </c>
      <c r="D29" s="9"/>
      <c r="E29" s="1">
        <v>0</v>
      </c>
      <c r="F29" s="10"/>
      <c r="G29" s="1">
        <v>0</v>
      </c>
      <c r="H29" s="10"/>
      <c r="I29" s="1">
        <v>0</v>
      </c>
      <c r="J29" s="10"/>
      <c r="K29" s="1">
        <v>0</v>
      </c>
      <c r="L29" s="10"/>
      <c r="M29" s="2">
        <v>1391.32</v>
      </c>
      <c r="N29" s="10"/>
      <c r="O29" s="1">
        <v>29456.92</v>
      </c>
      <c r="P29" s="10"/>
      <c r="Q29" s="12">
        <v>1250</v>
      </c>
      <c r="R29" s="12"/>
      <c r="S29" s="12"/>
      <c r="T29" s="12"/>
      <c r="U29" s="12"/>
      <c r="V29" s="12"/>
      <c r="W29" s="12"/>
    </row>
    <row r="30" spans="1:23" ht="10.5" thickBot="1">
      <c r="A30" s="9"/>
      <c r="B30" s="9"/>
      <c r="C30" s="9" t="s">
        <v>69</v>
      </c>
      <c r="D30" s="9"/>
      <c r="E30" s="3">
        <v>25294.48</v>
      </c>
      <c r="F30" s="10"/>
      <c r="G30" s="3">
        <v>25560.69</v>
      </c>
      <c r="H30" s="10"/>
      <c r="I30" s="3">
        <v>24525.25</v>
      </c>
      <c r="J30" s="10"/>
      <c r="K30" s="3">
        <v>24993.82</v>
      </c>
      <c r="L30" s="10"/>
      <c r="M30" s="3">
        <v>28961.59</v>
      </c>
      <c r="N30" s="10"/>
      <c r="O30" s="3">
        <v>208.33</v>
      </c>
      <c r="P30" s="10"/>
      <c r="Q30" s="17">
        <v>28000</v>
      </c>
      <c r="R30" s="17"/>
      <c r="S30" s="17">
        <v>38442</v>
      </c>
      <c r="T30" s="17"/>
      <c r="U30" s="17">
        <f>34957.13+183.04+113.17</f>
        <v>35253.34</v>
      </c>
      <c r="V30" s="17"/>
      <c r="W30" s="17">
        <v>36000</v>
      </c>
    </row>
    <row r="31" spans="1:23" ht="9.75">
      <c r="A31" s="9"/>
      <c r="B31" s="9" t="s">
        <v>70</v>
      </c>
      <c r="C31" s="9"/>
      <c r="D31" s="9"/>
      <c r="E31" s="1">
        <f>ROUND(SUM(E27:E30),5)</f>
        <v>30105.08</v>
      </c>
      <c r="F31" s="10"/>
      <c r="G31" s="1">
        <f>ROUND(SUM(G27:G30),5)</f>
        <v>31022.71</v>
      </c>
      <c r="H31" s="10"/>
      <c r="I31" s="1">
        <f>ROUND(SUM(I27:I30),5)</f>
        <v>28582.29</v>
      </c>
      <c r="J31" s="10"/>
      <c r="K31" s="1">
        <f>ROUND(SUM(K27:K30),5)</f>
        <v>29593.88</v>
      </c>
      <c r="L31" s="10"/>
      <c r="M31" s="1">
        <f>ROUND(SUM(M27:M30),5)</f>
        <v>40123.71</v>
      </c>
      <c r="N31" s="10"/>
      <c r="O31" s="1">
        <f>ROUND(SUM(O27:O30),5)</f>
        <v>41048.86</v>
      </c>
      <c r="P31" s="10"/>
      <c r="Q31" s="1">
        <f>ROUND(SUM(Q27:Q30),5)</f>
        <v>38380</v>
      </c>
      <c r="R31" s="1"/>
      <c r="S31" s="1">
        <f>ROUND(SUM(S27:S30),5)</f>
        <v>49847</v>
      </c>
      <c r="T31" s="1"/>
      <c r="U31" s="1">
        <f>ROUND(SUM(U27:U30),5)</f>
        <v>49028.37</v>
      </c>
      <c r="V31" s="1"/>
      <c r="W31" s="1">
        <f>ROUND(SUM(W27:W30),5)</f>
        <v>50000</v>
      </c>
    </row>
    <row r="32" spans="1:23" ht="17.25" customHeight="1">
      <c r="A32" s="9"/>
      <c r="B32" s="9" t="s">
        <v>20</v>
      </c>
      <c r="C32" s="9"/>
      <c r="D32" s="9"/>
      <c r="E32" s="1">
        <v>260.83</v>
      </c>
      <c r="F32" s="10"/>
      <c r="G32" s="1">
        <v>407.22</v>
      </c>
      <c r="H32" s="10"/>
      <c r="I32" s="1">
        <v>234.96</v>
      </c>
      <c r="J32" s="10"/>
      <c r="K32" s="1">
        <v>231.61</v>
      </c>
      <c r="L32" s="10"/>
      <c r="M32" s="1">
        <v>399.99</v>
      </c>
      <c r="N32" s="10"/>
      <c r="O32" s="1">
        <v>293.1</v>
      </c>
      <c r="P32" s="10"/>
      <c r="Q32" s="12">
        <v>350</v>
      </c>
      <c r="R32" s="12"/>
      <c r="S32" s="12">
        <v>520</v>
      </c>
      <c r="T32" s="12"/>
      <c r="U32" s="12">
        <v>429</v>
      </c>
      <c r="V32" s="12"/>
      <c r="W32" s="12">
        <v>500</v>
      </c>
    </row>
    <row r="33" spans="1:23" ht="10.5" thickBot="1">
      <c r="A33" s="9"/>
      <c r="B33" s="9" t="s">
        <v>71</v>
      </c>
      <c r="C33" s="9"/>
      <c r="D33" s="9"/>
      <c r="E33" s="3">
        <v>-386.3</v>
      </c>
      <c r="F33" s="10"/>
      <c r="G33" s="3">
        <v>-595.27</v>
      </c>
      <c r="H33" s="10"/>
      <c r="I33" s="3">
        <v>-695.7</v>
      </c>
      <c r="J33" s="10"/>
      <c r="K33" s="3">
        <v>-114.06</v>
      </c>
      <c r="L33" s="10"/>
      <c r="M33" s="3">
        <v>-40.76</v>
      </c>
      <c r="N33" s="10"/>
      <c r="O33" s="3">
        <v>-15.13</v>
      </c>
      <c r="P33" s="10"/>
      <c r="Q33" s="12"/>
      <c r="R33" s="12"/>
      <c r="S33" s="12">
        <v>1000</v>
      </c>
      <c r="T33" s="12"/>
      <c r="U33" s="12">
        <f>674.6+93.26</f>
        <v>767.86</v>
      </c>
      <c r="V33" s="12"/>
      <c r="W33" s="12">
        <v>750</v>
      </c>
    </row>
    <row r="34" spans="1:23" ht="18.75" customHeight="1" thickBot="1">
      <c r="A34" s="9" t="s">
        <v>21</v>
      </c>
      <c r="B34" s="9"/>
      <c r="C34" s="9"/>
      <c r="D34" s="9"/>
      <c r="E34" s="18">
        <f>ROUND(E26+SUM(E31:E33),5)</f>
        <v>29979.61</v>
      </c>
      <c r="F34" s="10"/>
      <c r="G34" s="18">
        <f>ROUND(G26+SUM(G31:G33),5)</f>
        <v>30834.66</v>
      </c>
      <c r="H34" s="10"/>
      <c r="I34" s="18">
        <f>ROUND(I26+SUM(I31:I33),5)</f>
        <v>28121.55</v>
      </c>
      <c r="J34" s="10"/>
      <c r="K34" s="18">
        <f>ROUND(K26+SUM(K31:K33),5)</f>
        <v>29711.43</v>
      </c>
      <c r="L34" s="10"/>
      <c r="M34" s="18">
        <f>ROUND(M26+SUM(M31:M33),5)</f>
        <v>40482.94</v>
      </c>
      <c r="N34" s="10"/>
      <c r="O34" s="18">
        <f>ROUND(O26+SUM(O31:O33),5)</f>
        <v>41326.83</v>
      </c>
      <c r="P34" s="10"/>
      <c r="Q34" s="18">
        <f>ROUND(Q26+SUM(Q31:Q33),5)</f>
        <v>38730</v>
      </c>
      <c r="R34" s="18"/>
      <c r="S34" s="18">
        <f>ROUND(S26+SUM(S31:S33),5)</f>
        <v>51367</v>
      </c>
      <c r="T34" s="18"/>
      <c r="U34" s="18">
        <f>ROUND(U26+SUM(U31:U33),5)</f>
        <v>50225.23</v>
      </c>
      <c r="V34" s="18"/>
      <c r="W34" s="18">
        <f>ROUND(W26+SUM(W31:W33),5)</f>
        <v>51250</v>
      </c>
    </row>
    <row r="35" spans="1:23" ht="25.5" customHeight="1">
      <c r="A35" s="9" t="s">
        <v>22</v>
      </c>
      <c r="B35" s="9"/>
      <c r="C35" s="9"/>
      <c r="D35" s="9"/>
      <c r="E35" s="1">
        <f>ROUND(E25-E34,5)</f>
        <v>73099.16</v>
      </c>
      <c r="F35" s="10"/>
      <c r="G35" s="1">
        <f>ROUND(G25-G34,5)</f>
        <v>69549.58</v>
      </c>
      <c r="H35" s="10"/>
      <c r="I35" s="1">
        <f>ROUND(I25-I34,5)</f>
        <v>67148.1</v>
      </c>
      <c r="J35" s="10"/>
      <c r="K35" s="1">
        <f>ROUND(K25-K34,5)</f>
        <v>86738.99</v>
      </c>
      <c r="L35" s="10"/>
      <c r="M35" s="1">
        <f>ROUND(M25-M34,5)</f>
        <v>87416.89</v>
      </c>
      <c r="N35" s="10"/>
      <c r="O35" s="1">
        <f>ROUND(O25-O34,5)</f>
        <v>90356.24</v>
      </c>
      <c r="P35" s="10"/>
      <c r="Q35" s="1">
        <f>ROUND(Q25-Q34,5)</f>
        <v>85970</v>
      </c>
      <c r="R35" s="1"/>
      <c r="S35" s="1">
        <f>ROUND(S25-S34,5)</f>
        <v>101033</v>
      </c>
      <c r="T35" s="1"/>
      <c r="U35" s="1">
        <f>ROUND(U25-U34,5)</f>
        <v>104462.83</v>
      </c>
      <c r="V35" s="1"/>
      <c r="W35" s="1">
        <f>ROUND(W25-W34,5)</f>
        <v>107500</v>
      </c>
    </row>
    <row r="36" spans="1:23" ht="25.5" customHeight="1">
      <c r="A36" s="9" t="s">
        <v>23</v>
      </c>
      <c r="B36" s="9"/>
      <c r="C36" s="9"/>
      <c r="D36" s="9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0"/>
      <c r="P36" s="10"/>
      <c r="Q36" s="12"/>
      <c r="R36" s="12"/>
      <c r="S36" s="12"/>
      <c r="T36" s="12"/>
      <c r="U36" s="12"/>
      <c r="V36" s="12"/>
      <c r="W36" s="12"/>
    </row>
    <row r="37" spans="1:23" ht="9.75">
      <c r="A37" s="9"/>
      <c r="B37" s="9" t="s">
        <v>24</v>
      </c>
      <c r="C37" s="9"/>
      <c r="D37" s="9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0"/>
      <c r="P37" s="10"/>
      <c r="Q37" s="12"/>
      <c r="R37" s="12"/>
      <c r="S37" s="12"/>
      <c r="T37" s="12"/>
      <c r="U37" s="12"/>
      <c r="V37" s="12"/>
      <c r="W37" s="12"/>
    </row>
    <row r="38" spans="1:23" ht="9.75">
      <c r="A38" s="9"/>
      <c r="B38" s="9"/>
      <c r="C38" s="9" t="s">
        <v>25</v>
      </c>
      <c r="D38" s="9"/>
      <c r="E38" s="1">
        <v>2775.29</v>
      </c>
      <c r="F38" s="10"/>
      <c r="G38" s="1">
        <v>2467.36</v>
      </c>
      <c r="H38" s="10"/>
      <c r="I38" s="1">
        <v>2025.51</v>
      </c>
      <c r="J38" s="10"/>
      <c r="K38" s="1">
        <v>1907.67</v>
      </c>
      <c r="L38" s="10"/>
      <c r="M38" s="1">
        <v>1604.2</v>
      </c>
      <c r="N38" s="10"/>
      <c r="O38" s="1">
        <v>1422.23</v>
      </c>
      <c r="P38" s="10"/>
      <c r="Q38" s="12">
        <v>1700</v>
      </c>
      <c r="R38" s="12"/>
      <c r="S38" s="12">
        <v>1650</v>
      </c>
      <c r="T38" s="12"/>
      <c r="U38" s="12">
        <f>1561.02+5.2</f>
        <v>1566.22</v>
      </c>
      <c r="V38" s="12"/>
      <c r="W38" s="12">
        <v>1600</v>
      </c>
    </row>
    <row r="39" spans="1:23" ht="9.75">
      <c r="A39" s="9"/>
      <c r="B39" s="9"/>
      <c r="C39" s="9" t="s">
        <v>26</v>
      </c>
      <c r="D39" s="9"/>
      <c r="E39" s="1">
        <v>0</v>
      </c>
      <c r="F39" s="10"/>
      <c r="G39" s="1">
        <v>0</v>
      </c>
      <c r="H39" s="10"/>
      <c r="I39" s="1">
        <v>468.9</v>
      </c>
      <c r="J39" s="10"/>
      <c r="K39" s="1">
        <v>531.69</v>
      </c>
      <c r="L39" s="10"/>
      <c r="M39" s="1">
        <v>635.61</v>
      </c>
      <c r="N39" s="10"/>
      <c r="O39" s="1">
        <v>718.6</v>
      </c>
      <c r="P39" s="10"/>
      <c r="Q39" s="12">
        <v>700</v>
      </c>
      <c r="R39" s="12"/>
      <c r="S39" s="12">
        <v>600</v>
      </c>
      <c r="T39" s="12"/>
      <c r="U39" s="12">
        <v>622.06</v>
      </c>
      <c r="V39" s="12"/>
      <c r="W39" s="12">
        <v>650</v>
      </c>
    </row>
    <row r="40" spans="1:23" ht="9.75">
      <c r="A40" s="9"/>
      <c r="B40" s="9"/>
      <c r="C40" s="9" t="s">
        <v>27</v>
      </c>
      <c r="D40" s="9"/>
      <c r="E40" s="1">
        <v>425.27</v>
      </c>
      <c r="F40" s="10"/>
      <c r="G40" s="1">
        <v>261.51</v>
      </c>
      <c r="H40" s="10"/>
      <c r="I40" s="1">
        <v>76.2</v>
      </c>
      <c r="J40" s="10"/>
      <c r="K40" s="1">
        <v>226.73</v>
      </c>
      <c r="L40" s="10"/>
      <c r="M40" s="1">
        <v>217.02</v>
      </c>
      <c r="N40" s="10"/>
      <c r="O40" s="1">
        <v>245.76</v>
      </c>
      <c r="P40" s="10"/>
      <c r="Q40" s="12">
        <v>250</v>
      </c>
      <c r="R40" s="12"/>
      <c r="S40" s="12">
        <v>276</v>
      </c>
      <c r="T40" s="12"/>
      <c r="U40" s="12">
        <v>403.15</v>
      </c>
      <c r="V40" s="12"/>
      <c r="W40" s="12">
        <v>400</v>
      </c>
    </row>
    <row r="41" spans="1:23" ht="9.75">
      <c r="A41" s="9"/>
      <c r="B41" s="9"/>
      <c r="C41" s="9" t="s">
        <v>28</v>
      </c>
      <c r="D41" s="9"/>
      <c r="E41" s="1">
        <v>0</v>
      </c>
      <c r="F41" s="10"/>
      <c r="G41" s="1">
        <v>4.67</v>
      </c>
      <c r="H41" s="10"/>
      <c r="I41" s="1">
        <v>3.93</v>
      </c>
      <c r="J41" s="10"/>
      <c r="K41" s="1">
        <v>71.29</v>
      </c>
      <c r="L41" s="10"/>
      <c r="M41" s="1">
        <v>55.52</v>
      </c>
      <c r="N41" s="10"/>
      <c r="O41" s="1">
        <v>11.02</v>
      </c>
      <c r="P41" s="10"/>
      <c r="Q41" s="12">
        <v>75</v>
      </c>
      <c r="R41" s="12"/>
      <c r="S41" s="12">
        <v>250</v>
      </c>
      <c r="T41" s="12"/>
      <c r="U41" s="12">
        <v>38.23</v>
      </c>
      <c r="V41" s="12"/>
      <c r="W41" s="12">
        <v>50</v>
      </c>
    </row>
    <row r="42" spans="1:23" ht="9.75">
      <c r="A42" s="9"/>
      <c r="B42" s="9"/>
      <c r="C42" s="9" t="s">
        <v>29</v>
      </c>
      <c r="D42" s="9"/>
      <c r="E42" s="1">
        <v>432.94</v>
      </c>
      <c r="F42" s="10"/>
      <c r="G42" s="1">
        <v>147.91</v>
      </c>
      <c r="H42" s="10"/>
      <c r="I42" s="1">
        <v>66.94</v>
      </c>
      <c r="J42" s="10"/>
      <c r="K42" s="1">
        <v>239.91</v>
      </c>
      <c r="L42" s="10"/>
      <c r="M42" s="1">
        <v>418.36</v>
      </c>
      <c r="N42" s="10"/>
      <c r="O42" s="1">
        <v>539.49</v>
      </c>
      <c r="P42" s="10"/>
      <c r="Q42" s="12">
        <v>600</v>
      </c>
      <c r="R42" s="12"/>
      <c r="S42" s="12">
        <v>780</v>
      </c>
      <c r="T42" s="12"/>
      <c r="U42" s="12">
        <v>652.9</v>
      </c>
      <c r="V42" s="12"/>
      <c r="W42" s="12">
        <v>750</v>
      </c>
    </row>
    <row r="43" spans="1:23" ht="9.75">
      <c r="A43" s="9"/>
      <c r="B43" s="9"/>
      <c r="C43" s="9" t="s">
        <v>72</v>
      </c>
      <c r="D43" s="9"/>
      <c r="E43" s="1">
        <v>0</v>
      </c>
      <c r="F43" s="10"/>
      <c r="G43" s="1">
        <v>0</v>
      </c>
      <c r="H43" s="10"/>
      <c r="I43" s="1">
        <v>0</v>
      </c>
      <c r="J43" s="10"/>
      <c r="K43" s="1">
        <v>0</v>
      </c>
      <c r="L43" s="10"/>
      <c r="M43" s="1">
        <v>69.93</v>
      </c>
      <c r="N43" s="10"/>
      <c r="O43" s="1">
        <v>99.9</v>
      </c>
      <c r="P43" s="10"/>
      <c r="Q43" s="12">
        <v>120</v>
      </c>
      <c r="R43" s="12"/>
      <c r="S43" s="12">
        <v>144</v>
      </c>
      <c r="T43" s="12"/>
      <c r="U43" s="12">
        <v>150.57</v>
      </c>
      <c r="V43" s="12"/>
      <c r="W43" s="12">
        <v>180</v>
      </c>
    </row>
    <row r="44" spans="1:23" ht="10.5" thickBot="1">
      <c r="A44" s="9"/>
      <c r="B44" s="9"/>
      <c r="C44" s="9" t="s">
        <v>73</v>
      </c>
      <c r="D44" s="9"/>
      <c r="E44" s="3">
        <v>177</v>
      </c>
      <c r="F44" s="10"/>
      <c r="G44" s="3">
        <v>59.7</v>
      </c>
      <c r="H44" s="10"/>
      <c r="I44" s="3">
        <v>629.94</v>
      </c>
      <c r="J44" s="10"/>
      <c r="K44" s="3">
        <v>1355.46</v>
      </c>
      <c r="L44" s="10"/>
      <c r="M44" s="3">
        <v>2039.71</v>
      </c>
      <c r="N44" s="10"/>
      <c r="O44" s="3">
        <f>622+1637.82</f>
        <v>2259.8199999999997</v>
      </c>
      <c r="P44" s="10"/>
      <c r="Q44" s="17">
        <v>3755</v>
      </c>
      <c r="R44" s="17"/>
      <c r="S44" s="17">
        <v>3438</v>
      </c>
      <c r="T44" s="17"/>
      <c r="U44" s="17">
        <v>2758.49</v>
      </c>
      <c r="V44" s="17"/>
      <c r="W44" s="17">
        <v>2900</v>
      </c>
    </row>
    <row r="45" spans="1:23" ht="9.75">
      <c r="A45" s="9"/>
      <c r="B45" s="9" t="s">
        <v>30</v>
      </c>
      <c r="C45" s="9"/>
      <c r="D45" s="9"/>
      <c r="E45" s="1">
        <f>ROUND(SUM(E37:E44),5)</f>
        <v>3810.5</v>
      </c>
      <c r="F45" s="10"/>
      <c r="G45" s="1">
        <f>ROUND(SUM(G37:G44),5)</f>
        <v>2941.15</v>
      </c>
      <c r="H45" s="10"/>
      <c r="I45" s="1">
        <f>ROUND(SUM(I37:I44),5)</f>
        <v>3271.42</v>
      </c>
      <c r="J45" s="10"/>
      <c r="K45" s="1">
        <f>ROUND(SUM(K37:K44),5)</f>
        <v>4332.75</v>
      </c>
      <c r="L45" s="10"/>
      <c r="M45" s="1">
        <f>ROUND(SUM(M37:M44),5)</f>
        <v>5040.35</v>
      </c>
      <c r="N45" s="10"/>
      <c r="O45" s="1">
        <f>SUM(O38:O44)</f>
        <v>5296.82</v>
      </c>
      <c r="P45" s="10"/>
      <c r="Q45" s="2">
        <f>ROUND(SUM(Q37:Q44),5)</f>
        <v>7200</v>
      </c>
      <c r="R45" s="2"/>
      <c r="S45" s="2">
        <f>ROUND(SUM(S37:S44),5)</f>
        <v>7138</v>
      </c>
      <c r="T45" s="2"/>
      <c r="U45" s="2">
        <f>ROUND(SUM(U37:U44),5)</f>
        <v>6191.62</v>
      </c>
      <c r="V45" s="2"/>
      <c r="W45" s="2">
        <f>ROUND(SUM(W37:W44),5)</f>
        <v>6530</v>
      </c>
    </row>
    <row r="46" spans="1:25" ht="25.5" customHeight="1">
      <c r="A46" s="9"/>
      <c r="B46" s="9" t="s">
        <v>31</v>
      </c>
      <c r="C46" s="9"/>
      <c r="D46" s="9"/>
      <c r="E46" s="1">
        <v>31259.88</v>
      </c>
      <c r="F46" s="10"/>
      <c r="G46" s="1">
        <v>31330.11</v>
      </c>
      <c r="H46" s="10"/>
      <c r="I46" s="1">
        <v>32817.38</v>
      </c>
      <c r="J46" s="10"/>
      <c r="K46" s="1">
        <v>34046.41</v>
      </c>
      <c r="L46" s="10"/>
      <c r="M46" s="1">
        <v>35234.89</v>
      </c>
      <c r="N46" s="10"/>
      <c r="O46" s="1">
        <v>37901.73</v>
      </c>
      <c r="P46" s="10"/>
      <c r="Q46" s="14">
        <v>43975</v>
      </c>
      <c r="R46" s="14"/>
      <c r="S46" s="14">
        <v>46700</v>
      </c>
      <c r="T46" s="14"/>
      <c r="U46" s="14">
        <f>47351.34-117.36</f>
        <v>47233.979999999996</v>
      </c>
      <c r="V46" s="14"/>
      <c r="W46" s="14">
        <v>50000</v>
      </c>
      <c r="Y46" s="11">
        <f>16*2080</f>
        <v>33280</v>
      </c>
    </row>
    <row r="47" spans="1:25" ht="9.75">
      <c r="A47" s="9"/>
      <c r="B47" s="19" t="s">
        <v>32</v>
      </c>
      <c r="C47" s="19"/>
      <c r="D47" s="19"/>
      <c r="E47" s="1">
        <v>0</v>
      </c>
      <c r="F47" s="10"/>
      <c r="G47" s="1">
        <v>0</v>
      </c>
      <c r="H47" s="10"/>
      <c r="I47" s="1">
        <v>0</v>
      </c>
      <c r="J47" s="10"/>
      <c r="K47" s="1">
        <v>0</v>
      </c>
      <c r="L47" s="10"/>
      <c r="M47" s="1"/>
      <c r="N47" s="10"/>
      <c r="O47" s="10"/>
      <c r="P47" s="10"/>
      <c r="Q47" s="12">
        <v>1800</v>
      </c>
      <c r="R47" s="12"/>
      <c r="S47" s="12">
        <v>1800</v>
      </c>
      <c r="T47" s="12"/>
      <c r="U47" s="12">
        <v>3025.38</v>
      </c>
      <c r="V47" s="12"/>
      <c r="W47" s="12">
        <v>3725.38</v>
      </c>
      <c r="Y47" s="11">
        <f>Y46*1.025</f>
        <v>34112</v>
      </c>
    </row>
    <row r="48" spans="1:25" ht="9.75">
      <c r="A48" s="9"/>
      <c r="B48" s="9" t="s">
        <v>33</v>
      </c>
      <c r="C48" s="9"/>
      <c r="D48" s="9"/>
      <c r="E48" s="1">
        <v>124</v>
      </c>
      <c r="F48" s="10"/>
      <c r="G48" s="1">
        <v>214.94</v>
      </c>
      <c r="H48" s="10"/>
      <c r="I48" s="1">
        <v>167.52</v>
      </c>
      <c r="J48" s="10"/>
      <c r="K48" s="1">
        <v>194.26</v>
      </c>
      <c r="L48" s="10"/>
      <c r="M48" s="1">
        <v>3776.82</v>
      </c>
      <c r="N48" s="10"/>
      <c r="O48" s="1">
        <v>4279.74</v>
      </c>
      <c r="P48" s="10"/>
      <c r="Q48" s="12">
        <v>300</v>
      </c>
      <c r="R48" s="12"/>
      <c r="S48" s="12">
        <v>933.96</v>
      </c>
      <c r="T48" s="12"/>
      <c r="U48" s="12">
        <v>726.78</v>
      </c>
      <c r="V48" s="12"/>
      <c r="W48" s="12">
        <v>750</v>
      </c>
      <c r="Y48" s="11">
        <f>Y47-Y46</f>
        <v>832</v>
      </c>
    </row>
    <row r="49" spans="1:23" ht="9.75">
      <c r="A49" s="9"/>
      <c r="B49" s="9" t="s">
        <v>34</v>
      </c>
      <c r="C49" s="9"/>
      <c r="D49" s="9"/>
      <c r="E49" s="1">
        <v>2198.38</v>
      </c>
      <c r="F49" s="10"/>
      <c r="G49" s="1">
        <v>2396.75</v>
      </c>
      <c r="H49" s="10"/>
      <c r="I49" s="1">
        <v>2492.39</v>
      </c>
      <c r="J49" s="10"/>
      <c r="K49" s="1">
        <v>2613.9</v>
      </c>
      <c r="L49" s="10"/>
      <c r="M49" s="1">
        <v>2695.46</v>
      </c>
      <c r="N49" s="10"/>
      <c r="O49" s="1">
        <v>2674.19</v>
      </c>
      <c r="P49" s="10"/>
      <c r="Q49" s="12">
        <v>3200</v>
      </c>
      <c r="R49" s="12"/>
      <c r="S49" s="12">
        <v>3728</v>
      </c>
      <c r="T49" s="12"/>
      <c r="U49" s="12">
        <v>3530.27</v>
      </c>
      <c r="V49" s="12"/>
      <c r="W49" s="12">
        <v>4000</v>
      </c>
    </row>
    <row r="50" spans="1:23" ht="9.75">
      <c r="A50" s="9"/>
      <c r="B50" s="9" t="s">
        <v>35</v>
      </c>
      <c r="C50" s="9"/>
      <c r="D50" s="9"/>
      <c r="E50" s="1">
        <v>229</v>
      </c>
      <c r="F50" s="10"/>
      <c r="G50" s="1">
        <v>241</v>
      </c>
      <c r="H50" s="10"/>
      <c r="I50" s="1">
        <v>260</v>
      </c>
      <c r="J50" s="10"/>
      <c r="K50" s="1">
        <v>279</v>
      </c>
      <c r="L50" s="10"/>
      <c r="M50" s="1">
        <v>275</v>
      </c>
      <c r="N50" s="10"/>
      <c r="O50" s="10"/>
      <c r="P50" s="10"/>
      <c r="Q50" s="12">
        <v>0</v>
      </c>
      <c r="R50" s="12"/>
      <c r="S50" s="12">
        <v>250</v>
      </c>
      <c r="T50" s="12"/>
      <c r="U50" s="12">
        <v>301</v>
      </c>
      <c r="V50" s="12"/>
      <c r="W50" s="12">
        <v>325</v>
      </c>
    </row>
    <row r="51" spans="1:23" ht="9.75">
      <c r="A51" s="9"/>
      <c r="B51" s="9" t="s">
        <v>36</v>
      </c>
      <c r="C51" s="9"/>
      <c r="D51" s="9"/>
      <c r="E51" s="1"/>
      <c r="F51" s="10"/>
      <c r="G51" s="1"/>
      <c r="H51" s="10"/>
      <c r="I51" s="1"/>
      <c r="J51" s="10"/>
      <c r="K51" s="1"/>
      <c r="L51" s="10"/>
      <c r="M51" s="1">
        <v>192.83</v>
      </c>
      <c r="N51" s="10"/>
      <c r="O51" s="10"/>
      <c r="P51" s="10"/>
      <c r="Q51" s="12"/>
      <c r="R51" s="12"/>
      <c r="S51" s="12"/>
      <c r="T51" s="12"/>
      <c r="U51" s="12"/>
      <c r="V51" s="12"/>
      <c r="W51" s="12"/>
    </row>
    <row r="52" spans="1:23" ht="9.75">
      <c r="A52" s="9"/>
      <c r="B52" s="9" t="s">
        <v>37</v>
      </c>
      <c r="C52" s="9"/>
      <c r="D52" s="9"/>
      <c r="E52" s="1">
        <v>0</v>
      </c>
      <c r="F52" s="10"/>
      <c r="G52" s="1">
        <v>0</v>
      </c>
      <c r="H52" s="10"/>
      <c r="I52" s="1">
        <v>0</v>
      </c>
      <c r="J52" s="10"/>
      <c r="K52" s="1">
        <v>0</v>
      </c>
      <c r="L52" s="10"/>
      <c r="M52" s="1">
        <v>0</v>
      </c>
      <c r="N52" s="10"/>
      <c r="O52" s="10"/>
      <c r="P52" s="10"/>
      <c r="Q52" s="12"/>
      <c r="R52" s="12"/>
      <c r="S52" s="12"/>
      <c r="T52" s="12"/>
      <c r="U52" s="12"/>
      <c r="V52" s="12"/>
      <c r="W52" s="12"/>
    </row>
    <row r="53" spans="1:23" ht="9.75">
      <c r="A53" s="9"/>
      <c r="B53" s="9" t="s">
        <v>38</v>
      </c>
      <c r="C53" s="9"/>
      <c r="D53" s="9"/>
      <c r="E53" s="1">
        <v>1004.31</v>
      </c>
      <c r="F53" s="10"/>
      <c r="G53" s="1">
        <v>957.98</v>
      </c>
      <c r="H53" s="10"/>
      <c r="I53" s="1">
        <v>942.76</v>
      </c>
      <c r="J53" s="10"/>
      <c r="K53" s="1">
        <v>1315.83</v>
      </c>
      <c r="L53" s="10"/>
      <c r="M53" s="1">
        <v>1314.39</v>
      </c>
      <c r="N53" s="10"/>
      <c r="O53" s="1">
        <v>918.63</v>
      </c>
      <c r="P53" s="10"/>
      <c r="Q53" s="12">
        <v>1100</v>
      </c>
      <c r="R53" s="12"/>
      <c r="S53" s="12">
        <v>1260</v>
      </c>
      <c r="T53" s="12"/>
      <c r="U53" s="12">
        <v>1313.67</v>
      </c>
      <c r="V53" s="12"/>
      <c r="W53" s="12">
        <v>1325</v>
      </c>
    </row>
    <row r="54" spans="1:23" ht="9.75">
      <c r="A54" s="9"/>
      <c r="B54" s="9" t="s">
        <v>39</v>
      </c>
      <c r="C54" s="9"/>
      <c r="D54" s="9"/>
      <c r="E54" s="1">
        <v>1335</v>
      </c>
      <c r="F54" s="10"/>
      <c r="G54" s="1">
        <v>1480</v>
      </c>
      <c r="H54" s="10"/>
      <c r="I54" s="1">
        <v>1041.37</v>
      </c>
      <c r="J54" s="10"/>
      <c r="K54" s="1">
        <v>2741.29</v>
      </c>
      <c r="L54" s="10"/>
      <c r="M54" s="1">
        <v>529.6</v>
      </c>
      <c r="N54" s="10"/>
      <c r="O54" s="10"/>
      <c r="P54" s="10"/>
      <c r="Q54" s="12">
        <v>1000</v>
      </c>
      <c r="R54" s="12"/>
      <c r="S54" s="12">
        <v>1500</v>
      </c>
      <c r="T54" s="12"/>
      <c r="U54" s="12">
        <v>750</v>
      </c>
      <c r="V54" s="12"/>
      <c r="W54" s="12">
        <v>750</v>
      </c>
    </row>
    <row r="55" spans="1:23" ht="9.75">
      <c r="A55" s="9"/>
      <c r="B55" s="9" t="s">
        <v>108</v>
      </c>
      <c r="C55" s="9"/>
      <c r="D55" s="9"/>
      <c r="E55" s="1">
        <v>0</v>
      </c>
      <c r="F55" s="10"/>
      <c r="G55" s="1">
        <v>0</v>
      </c>
      <c r="H55" s="10"/>
      <c r="I55" s="1">
        <v>0</v>
      </c>
      <c r="J55" s="10"/>
      <c r="K55" s="1">
        <v>0</v>
      </c>
      <c r="L55" s="10"/>
      <c r="M55" s="1">
        <v>0</v>
      </c>
      <c r="N55" s="10"/>
      <c r="O55" s="10"/>
      <c r="P55" s="10"/>
      <c r="Q55" s="12"/>
      <c r="R55" s="12"/>
      <c r="S55" s="12">
        <v>2000</v>
      </c>
      <c r="T55" s="12"/>
      <c r="U55" s="12">
        <v>645</v>
      </c>
      <c r="V55" s="12"/>
      <c r="W55" s="12">
        <v>600</v>
      </c>
    </row>
    <row r="56" spans="1:23" ht="9.75">
      <c r="A56" s="9"/>
      <c r="B56" s="9" t="s">
        <v>74</v>
      </c>
      <c r="C56" s="9"/>
      <c r="D56" s="9"/>
      <c r="E56" s="1">
        <v>0</v>
      </c>
      <c r="F56" s="10"/>
      <c r="G56" s="1">
        <v>0</v>
      </c>
      <c r="H56" s="10"/>
      <c r="I56" s="1">
        <v>11</v>
      </c>
      <c r="J56" s="10"/>
      <c r="K56" s="1">
        <v>0</v>
      </c>
      <c r="L56" s="10"/>
      <c r="M56" s="1">
        <v>0</v>
      </c>
      <c r="N56" s="10"/>
      <c r="O56" s="10"/>
      <c r="P56" s="10"/>
      <c r="Q56" s="12"/>
      <c r="R56" s="12"/>
      <c r="S56" s="12">
        <v>860</v>
      </c>
      <c r="T56" s="12"/>
      <c r="U56" s="12">
        <v>101.5</v>
      </c>
      <c r="V56" s="12"/>
      <c r="W56" s="12">
        <v>125</v>
      </c>
    </row>
    <row r="57" spans="1:23" ht="9.75">
      <c r="A57" s="9"/>
      <c r="B57" s="9" t="s">
        <v>40</v>
      </c>
      <c r="C57" s="9"/>
      <c r="D57" s="9"/>
      <c r="E57" s="1">
        <v>8634.88</v>
      </c>
      <c r="F57" s="10"/>
      <c r="G57" s="1">
        <v>8820.78</v>
      </c>
      <c r="H57" s="10"/>
      <c r="I57" s="1">
        <v>8984.52</v>
      </c>
      <c r="J57" s="10"/>
      <c r="K57" s="1">
        <v>9118.04</v>
      </c>
      <c r="L57" s="10"/>
      <c r="M57" s="1">
        <v>9276.32</v>
      </c>
      <c r="N57" s="10"/>
      <c r="O57" s="1">
        <v>8644.5</v>
      </c>
      <c r="P57" s="10"/>
      <c r="Q57" s="12">
        <v>11220</v>
      </c>
      <c r="R57" s="12"/>
      <c r="S57" s="12">
        <v>12260</v>
      </c>
      <c r="T57" s="12"/>
      <c r="U57" s="12">
        <v>11968</v>
      </c>
      <c r="V57" s="12"/>
      <c r="W57" s="12">
        <v>14400</v>
      </c>
    </row>
    <row r="58" spans="1:23" ht="9.75">
      <c r="A58" s="9"/>
      <c r="B58" s="9" t="s">
        <v>41</v>
      </c>
      <c r="C58" s="9"/>
      <c r="D58" s="9"/>
      <c r="E58" s="1">
        <v>2991.94</v>
      </c>
      <c r="F58" s="10"/>
      <c r="G58" s="1">
        <v>3098.83</v>
      </c>
      <c r="H58" s="10"/>
      <c r="I58" s="1">
        <v>1338.38</v>
      </c>
      <c r="J58" s="10"/>
      <c r="K58" s="1">
        <v>0</v>
      </c>
      <c r="L58" s="10"/>
      <c r="M58" s="1">
        <v>0</v>
      </c>
      <c r="N58" s="10"/>
      <c r="O58" s="10"/>
      <c r="P58" s="10"/>
      <c r="Q58" s="12"/>
      <c r="R58" s="12"/>
      <c r="S58" s="12"/>
      <c r="T58" s="12"/>
      <c r="U58" s="12"/>
      <c r="V58" s="12"/>
      <c r="W58" s="12"/>
    </row>
    <row r="59" spans="1:23" ht="9.75">
      <c r="A59" s="9"/>
      <c r="B59" s="9" t="s">
        <v>42</v>
      </c>
      <c r="C59" s="9"/>
      <c r="D59" s="9"/>
      <c r="E59" s="1">
        <v>1557</v>
      </c>
      <c r="F59" s="10"/>
      <c r="G59" s="1">
        <v>1541.24</v>
      </c>
      <c r="H59" s="10"/>
      <c r="I59" s="1">
        <v>1537.4</v>
      </c>
      <c r="J59" s="10"/>
      <c r="K59" s="1">
        <v>1122</v>
      </c>
      <c r="L59" s="10"/>
      <c r="M59" s="1">
        <v>2152.5</v>
      </c>
      <c r="N59" s="10"/>
      <c r="O59" s="1">
        <v>1150</v>
      </c>
      <c r="P59" s="10"/>
      <c r="Q59" s="12">
        <v>1700</v>
      </c>
      <c r="R59" s="12"/>
      <c r="S59" s="12">
        <v>1600</v>
      </c>
      <c r="T59" s="12"/>
      <c r="U59" s="12">
        <f>578.15+1155</f>
        <v>1733.15</v>
      </c>
      <c r="V59" s="12"/>
      <c r="W59" s="12">
        <v>1800</v>
      </c>
    </row>
    <row r="60" spans="1:23" ht="9.75">
      <c r="A60" s="9"/>
      <c r="B60" s="9" t="s">
        <v>43</v>
      </c>
      <c r="C60" s="9"/>
      <c r="D60" s="9"/>
      <c r="E60" s="1">
        <v>931.01</v>
      </c>
      <c r="F60" s="10"/>
      <c r="G60" s="1">
        <v>1499.07</v>
      </c>
      <c r="H60" s="10"/>
      <c r="I60" s="1">
        <v>1302.95</v>
      </c>
      <c r="J60" s="10"/>
      <c r="K60" s="1">
        <v>1674.39</v>
      </c>
      <c r="L60" s="10"/>
      <c r="M60" s="12">
        <v>1604.72</v>
      </c>
      <c r="N60" s="10"/>
      <c r="O60" s="1">
        <f>16.08+2567.4</f>
        <v>2583.48</v>
      </c>
      <c r="P60" s="10"/>
      <c r="Q60" s="12">
        <v>2200</v>
      </c>
      <c r="R60" s="12"/>
      <c r="S60" s="12">
        <v>2500</v>
      </c>
      <c r="T60" s="12"/>
      <c r="U60" s="12">
        <f>722.57+1963.84</f>
        <v>2686.41</v>
      </c>
      <c r="V60" s="12"/>
      <c r="W60" s="12">
        <v>2750</v>
      </c>
    </row>
    <row r="61" spans="1:23" ht="9.75">
      <c r="A61" s="9"/>
      <c r="B61" s="9" t="s">
        <v>44</v>
      </c>
      <c r="C61" s="9"/>
      <c r="D61" s="9"/>
      <c r="E61" s="1">
        <v>50.14</v>
      </c>
      <c r="F61" s="10"/>
      <c r="G61" s="1">
        <v>0</v>
      </c>
      <c r="H61" s="10"/>
      <c r="I61" s="1">
        <v>0</v>
      </c>
      <c r="J61" s="10"/>
      <c r="K61" s="1">
        <v>0</v>
      </c>
      <c r="L61" s="10"/>
      <c r="M61" s="1">
        <v>0</v>
      </c>
      <c r="N61" s="10"/>
      <c r="O61" s="10"/>
      <c r="P61" s="10"/>
      <c r="Q61" s="12"/>
      <c r="R61" s="12"/>
      <c r="S61" s="12"/>
      <c r="T61" s="12"/>
      <c r="U61" s="12"/>
      <c r="V61" s="12"/>
      <c r="W61" s="12"/>
    </row>
    <row r="62" spans="1:23" ht="9.75">
      <c r="A62" s="9"/>
      <c r="B62" s="9" t="s">
        <v>45</v>
      </c>
      <c r="C62" s="9"/>
      <c r="D62" s="9"/>
      <c r="E62" s="1">
        <v>645.86</v>
      </c>
      <c r="F62" s="10"/>
      <c r="G62" s="1">
        <v>165.97</v>
      </c>
      <c r="H62" s="10"/>
      <c r="I62" s="1">
        <v>0</v>
      </c>
      <c r="J62" s="10"/>
      <c r="K62" s="1">
        <v>220.82</v>
      </c>
      <c r="L62" s="10"/>
      <c r="M62" s="1">
        <v>523</v>
      </c>
      <c r="N62" s="10"/>
      <c r="O62" s="1">
        <v>406.13</v>
      </c>
      <c r="P62" s="10"/>
      <c r="Q62" s="12"/>
      <c r="R62" s="12"/>
      <c r="S62" s="12">
        <v>1150</v>
      </c>
      <c r="T62" s="12"/>
      <c r="U62" s="12">
        <v>80</v>
      </c>
      <c r="V62" s="12"/>
      <c r="W62" s="12">
        <v>100</v>
      </c>
    </row>
    <row r="63" spans="1:23" ht="9.75">
      <c r="A63" s="9"/>
      <c r="B63" s="9" t="s">
        <v>46</v>
      </c>
      <c r="C63" s="9"/>
      <c r="D63" s="9"/>
      <c r="E63" s="1">
        <v>0</v>
      </c>
      <c r="F63" s="10"/>
      <c r="G63" s="1">
        <v>0</v>
      </c>
      <c r="H63" s="10"/>
      <c r="I63" s="1">
        <v>129</v>
      </c>
      <c r="J63" s="10"/>
      <c r="K63" s="1">
        <v>31.17</v>
      </c>
      <c r="L63" s="10"/>
      <c r="M63" s="1">
        <v>0</v>
      </c>
      <c r="N63" s="10"/>
      <c r="P63" s="10"/>
      <c r="Q63" s="12"/>
      <c r="R63" s="12"/>
      <c r="S63" s="12">
        <v>381</v>
      </c>
      <c r="T63" s="12"/>
      <c r="U63" s="12">
        <v>0</v>
      </c>
      <c r="V63" s="12"/>
      <c r="W63" s="12">
        <v>0</v>
      </c>
    </row>
    <row r="64" spans="1:23" ht="9.75">
      <c r="A64" s="9"/>
      <c r="B64" s="9" t="s">
        <v>47</v>
      </c>
      <c r="C64" s="9"/>
      <c r="D64" s="9"/>
      <c r="E64" s="1">
        <v>2582.4</v>
      </c>
      <c r="F64" s="10"/>
      <c r="G64" s="1">
        <v>2678.35</v>
      </c>
      <c r="H64" s="10"/>
      <c r="I64" s="1">
        <v>2882.5</v>
      </c>
      <c r="J64" s="10"/>
      <c r="K64" s="1">
        <v>1264.74</v>
      </c>
      <c r="L64" s="10"/>
      <c r="M64" s="1">
        <v>442.9</v>
      </c>
      <c r="N64" s="10"/>
      <c r="O64" s="1">
        <v>320.09</v>
      </c>
      <c r="P64" s="10"/>
      <c r="Q64" s="12">
        <v>550</v>
      </c>
      <c r="R64" s="12"/>
      <c r="S64" s="12">
        <v>800</v>
      </c>
      <c r="T64" s="12"/>
      <c r="U64" s="12">
        <v>177.56</v>
      </c>
      <c r="V64" s="12"/>
      <c r="W64" s="12">
        <v>200</v>
      </c>
    </row>
    <row r="65" spans="1:23" ht="9.75">
      <c r="A65" s="9"/>
      <c r="B65" s="9" t="s">
        <v>48</v>
      </c>
      <c r="C65" s="9"/>
      <c r="D65" s="9"/>
      <c r="E65" s="1">
        <v>615</v>
      </c>
      <c r="F65" s="10"/>
      <c r="G65" s="1">
        <v>728</v>
      </c>
      <c r="H65" s="10"/>
      <c r="I65" s="1">
        <v>574.6</v>
      </c>
      <c r="J65" s="10"/>
      <c r="K65" s="1">
        <v>476.22</v>
      </c>
      <c r="L65" s="10"/>
      <c r="M65" s="1">
        <v>613.62</v>
      </c>
      <c r="N65" s="10"/>
      <c r="O65" s="1">
        <v>560.11</v>
      </c>
      <c r="P65" s="10"/>
      <c r="Q65" s="12">
        <v>650</v>
      </c>
      <c r="R65" s="12"/>
      <c r="S65" s="12">
        <v>707.05</v>
      </c>
      <c r="T65" s="12"/>
      <c r="U65" s="12">
        <v>670.24</v>
      </c>
      <c r="V65" s="12"/>
      <c r="W65" s="12">
        <v>700</v>
      </c>
    </row>
    <row r="66" spans="1:23" ht="9.75">
      <c r="A66" s="9"/>
      <c r="B66" s="9" t="s">
        <v>49</v>
      </c>
      <c r="C66" s="9"/>
      <c r="D66" s="9"/>
      <c r="E66" s="1">
        <v>940</v>
      </c>
      <c r="F66" s="10"/>
      <c r="G66" s="1">
        <v>570</v>
      </c>
      <c r="H66" s="10"/>
      <c r="I66" s="1">
        <v>690</v>
      </c>
      <c r="J66" s="10"/>
      <c r="K66" s="1">
        <v>432.42</v>
      </c>
      <c r="L66" s="10"/>
      <c r="M66" s="1">
        <v>760</v>
      </c>
      <c r="N66" s="10"/>
      <c r="O66" s="1">
        <v>718.8</v>
      </c>
      <c r="P66" s="10"/>
      <c r="Q66" s="12">
        <v>800</v>
      </c>
      <c r="R66" s="12"/>
      <c r="S66" s="12">
        <v>780</v>
      </c>
      <c r="T66" s="12"/>
      <c r="U66" s="12">
        <v>820</v>
      </c>
      <c r="V66" s="12"/>
      <c r="W66" s="12">
        <v>825</v>
      </c>
    </row>
    <row r="67" spans="1:23" ht="9.75">
      <c r="A67" s="9"/>
      <c r="B67" s="9" t="s">
        <v>50</v>
      </c>
      <c r="C67" s="9"/>
      <c r="D67" s="9"/>
      <c r="E67" s="1">
        <v>755.52</v>
      </c>
      <c r="F67" s="10"/>
      <c r="G67" s="1">
        <v>574.8</v>
      </c>
      <c r="H67" s="10"/>
      <c r="I67" s="1">
        <v>0</v>
      </c>
      <c r="J67" s="10"/>
      <c r="K67" s="1">
        <v>602.87</v>
      </c>
      <c r="L67" s="10"/>
      <c r="M67" s="1">
        <v>588.26</v>
      </c>
      <c r="N67" s="10"/>
      <c r="O67" s="1">
        <v>30</v>
      </c>
      <c r="P67" s="10"/>
      <c r="Q67" s="12">
        <v>1000</v>
      </c>
      <c r="R67" s="12"/>
      <c r="S67" s="12">
        <f>621.62+950</f>
        <v>1571.62</v>
      </c>
      <c r="T67" s="12"/>
      <c r="U67" s="12">
        <f>772.61+868.62</f>
        <v>1641.23</v>
      </c>
      <c r="V67" s="12"/>
      <c r="W67" s="12">
        <v>1650</v>
      </c>
    </row>
    <row r="68" spans="1:23" ht="9.75">
      <c r="A68" s="9"/>
      <c r="B68" s="9" t="s">
        <v>51</v>
      </c>
      <c r="C68" s="9"/>
      <c r="D68" s="9"/>
      <c r="E68" s="1">
        <v>6336.45</v>
      </c>
      <c r="F68" s="10"/>
      <c r="G68" s="1">
        <v>1269.32</v>
      </c>
      <c r="H68" s="10"/>
      <c r="I68" s="1">
        <v>1286.23</v>
      </c>
      <c r="J68" s="10"/>
      <c r="K68" s="1">
        <v>1882.53</v>
      </c>
      <c r="L68" s="10"/>
      <c r="M68" s="1">
        <v>2390.69</v>
      </c>
      <c r="N68" s="10"/>
      <c r="O68" s="1">
        <v>2776.68</v>
      </c>
      <c r="P68" s="10"/>
      <c r="Q68" s="12">
        <v>3500</v>
      </c>
      <c r="R68" s="12"/>
      <c r="S68" s="12">
        <v>4500</v>
      </c>
      <c r="T68" s="12"/>
      <c r="U68" s="12">
        <v>3860.18</v>
      </c>
      <c r="V68" s="12"/>
      <c r="W68" s="12">
        <v>4000</v>
      </c>
    </row>
    <row r="69" spans="1:23" ht="9.75">
      <c r="A69" s="9"/>
      <c r="B69" s="9" t="s">
        <v>52</v>
      </c>
      <c r="C69" s="9"/>
      <c r="D69" s="9"/>
      <c r="E69" s="1">
        <v>149.36</v>
      </c>
      <c r="F69" s="10"/>
      <c r="G69" s="1">
        <v>617.45</v>
      </c>
      <c r="H69" s="10"/>
      <c r="I69" s="1">
        <v>2411.6</v>
      </c>
      <c r="J69" s="10"/>
      <c r="K69" s="1">
        <v>97.41</v>
      </c>
      <c r="L69" s="10"/>
      <c r="M69" s="1">
        <v>0</v>
      </c>
      <c r="N69" s="10"/>
      <c r="O69" s="1">
        <v>15</v>
      </c>
      <c r="P69" s="10"/>
      <c r="Q69" s="12"/>
      <c r="R69" s="12"/>
      <c r="S69" s="12"/>
      <c r="T69" s="12"/>
      <c r="U69" s="12">
        <v>28.29</v>
      </c>
      <c r="V69" s="12"/>
      <c r="W69" s="12"/>
    </row>
    <row r="70" spans="1:23" ht="9.75">
      <c r="A70" s="9"/>
      <c r="B70" s="9" t="s">
        <v>75</v>
      </c>
      <c r="C70" s="9"/>
      <c r="D70" s="9"/>
      <c r="E70" s="1">
        <v>0</v>
      </c>
      <c r="F70" s="10"/>
      <c r="G70" s="1">
        <v>652.2</v>
      </c>
      <c r="H70" s="10"/>
      <c r="I70" s="1">
        <v>0</v>
      </c>
      <c r="J70" s="10"/>
      <c r="K70" s="1">
        <v>0</v>
      </c>
      <c r="L70" s="10"/>
      <c r="M70" s="1">
        <v>0</v>
      </c>
      <c r="N70" s="10"/>
      <c r="P70" s="10"/>
      <c r="Q70" s="12"/>
      <c r="R70" s="12"/>
      <c r="S70" s="12"/>
      <c r="T70" s="12"/>
      <c r="U70" s="12"/>
      <c r="V70" s="12"/>
      <c r="W70" s="12"/>
    </row>
    <row r="71" spans="1:23" ht="9.75">
      <c r="A71" s="9"/>
      <c r="B71" s="9" t="s">
        <v>53</v>
      </c>
      <c r="C71" s="9"/>
      <c r="D71" s="9"/>
      <c r="E71" s="1">
        <v>3.32</v>
      </c>
      <c r="F71" s="10"/>
      <c r="G71" s="1">
        <v>0</v>
      </c>
      <c r="H71" s="10"/>
      <c r="I71" s="1">
        <v>0</v>
      </c>
      <c r="J71" s="10"/>
      <c r="K71" s="1">
        <v>0</v>
      </c>
      <c r="L71" s="10"/>
      <c r="M71" s="1">
        <v>0</v>
      </c>
      <c r="N71" s="10"/>
      <c r="O71" s="1">
        <v>0</v>
      </c>
      <c r="P71" s="10"/>
      <c r="Q71" s="12">
        <v>100</v>
      </c>
      <c r="R71" s="12"/>
      <c r="S71" s="12">
        <v>120</v>
      </c>
      <c r="T71" s="12"/>
      <c r="U71" s="12">
        <v>50</v>
      </c>
      <c r="V71" s="12"/>
      <c r="W71" s="12">
        <v>50</v>
      </c>
    </row>
    <row r="72" spans="1:23" ht="9.75">
      <c r="A72" s="9"/>
      <c r="B72" s="9" t="s">
        <v>54</v>
      </c>
      <c r="C72" s="9"/>
      <c r="D72" s="9"/>
      <c r="E72" s="1">
        <v>7.09</v>
      </c>
      <c r="F72" s="10"/>
      <c r="G72" s="1">
        <v>260</v>
      </c>
      <c r="H72" s="10"/>
      <c r="I72" s="1">
        <v>510</v>
      </c>
      <c r="J72" s="10"/>
      <c r="K72" s="1">
        <v>554.5</v>
      </c>
      <c r="L72" s="10"/>
      <c r="M72" s="1">
        <v>1115</v>
      </c>
      <c r="N72" s="10"/>
      <c r="O72" s="1">
        <v>593.76</v>
      </c>
      <c r="P72" s="10"/>
      <c r="Q72" s="12">
        <v>600</v>
      </c>
      <c r="R72" s="12"/>
      <c r="S72" s="12">
        <v>800</v>
      </c>
      <c r="T72" s="12"/>
      <c r="U72" s="12">
        <v>480.11</v>
      </c>
      <c r="V72" s="12"/>
      <c r="W72" s="12">
        <v>500</v>
      </c>
    </row>
    <row r="73" spans="1:23" ht="9.75">
      <c r="A73" s="9"/>
      <c r="B73" s="9" t="s">
        <v>55</v>
      </c>
      <c r="C73" s="9"/>
      <c r="D73" s="9"/>
      <c r="E73" s="1">
        <v>0</v>
      </c>
      <c r="F73" s="10"/>
      <c r="G73" s="1">
        <v>0</v>
      </c>
      <c r="H73" s="10"/>
      <c r="I73" s="1">
        <v>63</v>
      </c>
      <c r="J73" s="10"/>
      <c r="K73" s="1">
        <v>227.2</v>
      </c>
      <c r="L73" s="10"/>
      <c r="M73" s="1">
        <v>82.53</v>
      </c>
      <c r="N73" s="10"/>
      <c r="O73" s="1">
        <v>159.35</v>
      </c>
      <c r="P73" s="10"/>
      <c r="Q73" s="12">
        <v>250</v>
      </c>
      <c r="R73" s="12"/>
      <c r="S73" s="12">
        <v>160</v>
      </c>
      <c r="T73" s="12"/>
      <c r="U73" s="12">
        <v>107.67</v>
      </c>
      <c r="V73" s="12"/>
      <c r="W73" s="12">
        <v>120</v>
      </c>
    </row>
    <row r="74" spans="1:23" ht="9.75">
      <c r="A74" s="9"/>
      <c r="B74" s="9" t="s">
        <v>56</v>
      </c>
      <c r="C74" s="9"/>
      <c r="D74" s="9"/>
      <c r="E74" s="1"/>
      <c r="F74" s="10"/>
      <c r="G74" s="1"/>
      <c r="H74" s="10"/>
      <c r="I74" s="1"/>
      <c r="J74" s="10"/>
      <c r="K74" s="1"/>
      <c r="L74" s="10"/>
      <c r="M74" s="1"/>
      <c r="N74" s="10"/>
      <c r="O74" s="10"/>
      <c r="P74" s="10"/>
      <c r="Q74" s="12"/>
      <c r="R74" s="12"/>
      <c r="S74" s="12"/>
      <c r="T74" s="12"/>
      <c r="U74" s="12"/>
      <c r="V74" s="12"/>
      <c r="W74" s="12"/>
    </row>
    <row r="75" spans="1:23" ht="9.75">
      <c r="A75" s="9"/>
      <c r="B75" s="9"/>
      <c r="C75" s="9" t="s">
        <v>76</v>
      </c>
      <c r="D75" s="9"/>
      <c r="E75" s="1">
        <v>0</v>
      </c>
      <c r="F75" s="10"/>
      <c r="G75" s="1">
        <v>0</v>
      </c>
      <c r="H75" s="10"/>
      <c r="I75" s="1">
        <v>0</v>
      </c>
      <c r="J75" s="10"/>
      <c r="K75" s="1">
        <v>861.98</v>
      </c>
      <c r="L75" s="10"/>
      <c r="M75" s="1">
        <v>3124.75</v>
      </c>
      <c r="N75" s="10"/>
      <c r="O75" s="1">
        <v>2706</v>
      </c>
      <c r="P75" s="10"/>
      <c r="Q75" s="12">
        <v>3000</v>
      </c>
      <c r="R75" s="12"/>
      <c r="S75" s="12">
        <v>3000</v>
      </c>
      <c r="T75" s="12"/>
      <c r="U75" s="12">
        <v>2952</v>
      </c>
      <c r="V75" s="12"/>
      <c r="W75" s="12"/>
    </row>
    <row r="76" spans="1:23" ht="9.75">
      <c r="A76" s="9"/>
      <c r="B76" s="9"/>
      <c r="C76" s="9" t="s">
        <v>77</v>
      </c>
      <c r="D76" s="9"/>
      <c r="E76" s="1">
        <v>0</v>
      </c>
      <c r="F76" s="10"/>
      <c r="G76" s="1">
        <v>0</v>
      </c>
      <c r="H76" s="10"/>
      <c r="I76" s="1">
        <v>0</v>
      </c>
      <c r="J76" s="10"/>
      <c r="K76" s="1">
        <v>845.73</v>
      </c>
      <c r="L76" s="10"/>
      <c r="M76" s="1">
        <v>1424.13</v>
      </c>
      <c r="N76" s="10"/>
      <c r="O76" s="2">
        <v>1455.71</v>
      </c>
      <c r="P76" s="10"/>
      <c r="Q76" s="12">
        <v>1800</v>
      </c>
      <c r="R76" s="12"/>
      <c r="S76" s="12">
        <v>1680</v>
      </c>
      <c r="T76" s="12"/>
      <c r="U76" s="12">
        <v>1022.8</v>
      </c>
      <c r="V76" s="12"/>
      <c r="W76" s="12">
        <v>1500</v>
      </c>
    </row>
    <row r="77" spans="1:23" ht="10.5" thickBot="1">
      <c r="A77" s="9"/>
      <c r="B77" s="9"/>
      <c r="C77" s="9" t="s">
        <v>78</v>
      </c>
      <c r="D77" s="9"/>
      <c r="E77" s="3">
        <v>638.44</v>
      </c>
      <c r="F77" s="10"/>
      <c r="G77" s="3">
        <v>1804.34</v>
      </c>
      <c r="H77" s="10"/>
      <c r="I77" s="3">
        <v>1852.96</v>
      </c>
      <c r="J77" s="10"/>
      <c r="K77" s="3">
        <v>1120.74</v>
      </c>
      <c r="L77" s="10"/>
      <c r="M77" s="3">
        <v>0</v>
      </c>
      <c r="N77" s="10"/>
      <c r="O77" s="16"/>
      <c r="P77" s="10"/>
      <c r="Q77" s="17"/>
      <c r="R77" s="17"/>
      <c r="S77" s="17"/>
      <c r="T77" s="17"/>
      <c r="U77" s="17"/>
      <c r="V77" s="17"/>
      <c r="W77" s="17"/>
    </row>
    <row r="78" spans="1:23" ht="9.75">
      <c r="A78" s="9"/>
      <c r="B78" s="9" t="s">
        <v>79</v>
      </c>
      <c r="C78" s="9"/>
      <c r="D78" s="9"/>
      <c r="E78" s="1">
        <f>ROUND(SUM(E74:E77),5)</f>
        <v>638.44</v>
      </c>
      <c r="F78" s="10"/>
      <c r="G78" s="1">
        <f>ROUND(SUM(G74:G77),5)</f>
        <v>1804.34</v>
      </c>
      <c r="H78" s="10"/>
      <c r="I78" s="1">
        <f>ROUND(SUM(I74:I77),5)</f>
        <v>1852.96</v>
      </c>
      <c r="J78" s="10"/>
      <c r="K78" s="1">
        <f>ROUND(SUM(K74:K77),5)</f>
        <v>2828.45</v>
      </c>
      <c r="L78" s="10"/>
      <c r="M78" s="1">
        <f>ROUND(SUM(M74:M77),5)</f>
        <v>4548.88</v>
      </c>
      <c r="N78" s="10"/>
      <c r="O78" s="1">
        <f>ROUND(SUM(O74:O77),5)</f>
        <v>4161.71</v>
      </c>
      <c r="P78" s="10"/>
      <c r="Q78" s="1">
        <f>ROUND(SUM(Q74:Q77),5)</f>
        <v>4800</v>
      </c>
      <c r="R78" s="1"/>
      <c r="S78" s="1">
        <f>ROUND(SUM(S74:S77),5)</f>
        <v>4680</v>
      </c>
      <c r="T78" s="1"/>
      <c r="U78" s="1">
        <f>ROUND(SUM(U74:U77),5)</f>
        <v>3974.8</v>
      </c>
      <c r="V78" s="1"/>
      <c r="W78" s="1">
        <f>ROUND(SUM(W74:W77),5)</f>
        <v>1500</v>
      </c>
    </row>
    <row r="79" spans="1:23" ht="21" customHeight="1">
      <c r="A79" s="9"/>
      <c r="B79" s="9" t="s">
        <v>80</v>
      </c>
      <c r="C79" s="9"/>
      <c r="D79" s="9"/>
      <c r="E79" s="1">
        <v>0</v>
      </c>
      <c r="F79" s="10"/>
      <c r="G79" s="1">
        <v>0</v>
      </c>
      <c r="H79" s="10"/>
      <c r="I79" s="1">
        <v>10</v>
      </c>
      <c r="J79" s="10"/>
      <c r="K79" s="1">
        <v>0</v>
      </c>
      <c r="L79" s="10"/>
      <c r="M79" s="1">
        <v>0</v>
      </c>
      <c r="N79" s="10"/>
      <c r="O79" s="10"/>
      <c r="P79" s="10"/>
      <c r="Q79" s="12"/>
      <c r="R79" s="12"/>
      <c r="S79" s="12"/>
      <c r="T79" s="12"/>
      <c r="U79" s="12">
        <v>27</v>
      </c>
      <c r="V79" s="12"/>
      <c r="W79" s="12">
        <v>27</v>
      </c>
    </row>
    <row r="80" spans="1:23" ht="9.75">
      <c r="A80" s="9"/>
      <c r="B80" s="9" t="s">
        <v>81</v>
      </c>
      <c r="C80" s="9"/>
      <c r="D80" s="9"/>
      <c r="E80" s="1">
        <v>0</v>
      </c>
      <c r="F80" s="10"/>
      <c r="G80" s="1">
        <v>2522.39</v>
      </c>
      <c r="H80" s="10"/>
      <c r="I80" s="1">
        <v>0</v>
      </c>
      <c r="J80" s="10"/>
      <c r="K80" s="1">
        <v>0</v>
      </c>
      <c r="L80" s="10"/>
      <c r="M80" s="1">
        <v>0</v>
      </c>
      <c r="N80" s="10"/>
      <c r="O80" s="10"/>
      <c r="P80" s="10"/>
      <c r="Q80" s="12"/>
      <c r="R80" s="12"/>
      <c r="S80" s="12"/>
      <c r="T80" s="12"/>
      <c r="U80" s="12"/>
      <c r="V80" s="12"/>
      <c r="W80" s="12"/>
    </row>
    <row r="81" spans="1:23" ht="9.75">
      <c r="A81" s="9"/>
      <c r="B81" s="9" t="s">
        <v>82</v>
      </c>
      <c r="C81" s="9"/>
      <c r="D81" s="9"/>
      <c r="E81" s="1">
        <v>126.58</v>
      </c>
      <c r="F81" s="10"/>
      <c r="G81" s="1">
        <v>973.54</v>
      </c>
      <c r="H81" s="10"/>
      <c r="I81" s="1">
        <v>0</v>
      </c>
      <c r="J81" s="10"/>
      <c r="K81" s="1">
        <v>0</v>
      </c>
      <c r="L81" s="10"/>
      <c r="M81" s="1">
        <v>4.1</v>
      </c>
      <c r="N81" s="10"/>
      <c r="O81" s="1">
        <f>306+29.58</f>
        <v>335.58</v>
      </c>
      <c r="P81" s="10"/>
      <c r="Q81" s="12"/>
      <c r="R81" s="12"/>
      <c r="S81" s="12"/>
      <c r="T81" s="12"/>
      <c r="U81" s="12">
        <f>247.29+175</f>
        <v>422.28999999999996</v>
      </c>
      <c r="V81" s="12"/>
      <c r="W81" s="12">
        <v>100</v>
      </c>
    </row>
    <row r="82" spans="1:23" ht="9.75">
      <c r="A82" s="9"/>
      <c r="B82" s="9" t="s">
        <v>57</v>
      </c>
      <c r="C82" s="9"/>
      <c r="D82" s="9"/>
      <c r="E82" s="1">
        <v>0</v>
      </c>
      <c r="F82" s="10"/>
      <c r="G82" s="1">
        <v>0</v>
      </c>
      <c r="H82" s="10"/>
      <c r="I82" s="1">
        <v>25</v>
      </c>
      <c r="J82" s="10"/>
      <c r="K82" s="1">
        <v>25</v>
      </c>
      <c r="L82" s="10"/>
      <c r="M82" s="1">
        <v>25</v>
      </c>
      <c r="N82" s="10"/>
      <c r="O82" s="1">
        <v>25</v>
      </c>
      <c r="P82" s="10"/>
      <c r="Q82" s="12">
        <v>25</v>
      </c>
      <c r="R82" s="12"/>
      <c r="S82" s="12">
        <v>25</v>
      </c>
      <c r="T82" s="12"/>
      <c r="U82" s="12">
        <v>75</v>
      </c>
      <c r="V82" s="12"/>
      <c r="W82" s="12">
        <v>25</v>
      </c>
    </row>
    <row r="83" spans="1:23" ht="9.75">
      <c r="A83" s="9"/>
      <c r="B83" s="9" t="s">
        <v>83</v>
      </c>
      <c r="C83" s="9"/>
      <c r="D83" s="9"/>
      <c r="E83" s="1"/>
      <c r="F83" s="10"/>
      <c r="G83" s="1"/>
      <c r="H83" s="10"/>
      <c r="I83" s="1"/>
      <c r="J83" s="10"/>
      <c r="K83" s="1"/>
      <c r="L83" s="10"/>
      <c r="M83" s="1"/>
      <c r="N83" s="10"/>
      <c r="O83" s="10"/>
      <c r="P83" s="10"/>
      <c r="Q83" s="12"/>
      <c r="R83" s="12"/>
      <c r="S83" s="12"/>
      <c r="T83" s="12"/>
      <c r="U83" s="12"/>
      <c r="V83" s="12"/>
      <c r="W83" s="12"/>
    </row>
    <row r="84" spans="1:23" ht="9.75">
      <c r="A84" s="9"/>
      <c r="B84" s="9"/>
      <c r="C84" s="9" t="s">
        <v>84</v>
      </c>
      <c r="D84" s="9"/>
      <c r="E84" s="1">
        <v>10</v>
      </c>
      <c r="F84" s="10"/>
      <c r="G84" s="1">
        <v>0</v>
      </c>
      <c r="H84" s="10"/>
      <c r="I84" s="1">
        <v>0</v>
      </c>
      <c r="J84" s="10"/>
      <c r="K84" s="1">
        <v>0</v>
      </c>
      <c r="L84" s="10"/>
      <c r="M84" s="1">
        <v>0</v>
      </c>
      <c r="N84" s="10"/>
      <c r="O84" s="10"/>
      <c r="P84" s="10"/>
      <c r="Q84" s="12"/>
      <c r="R84" s="12"/>
      <c r="S84" s="12"/>
      <c r="T84" s="12"/>
      <c r="U84" s="12"/>
      <c r="V84" s="12"/>
      <c r="W84" s="12"/>
    </row>
    <row r="85" spans="1:23" ht="10.5" thickBot="1">
      <c r="A85" s="9"/>
      <c r="B85" s="9"/>
      <c r="C85" s="9" t="s">
        <v>85</v>
      </c>
      <c r="D85" s="9"/>
      <c r="E85" s="3">
        <v>29</v>
      </c>
      <c r="F85" s="10"/>
      <c r="G85" s="3">
        <v>0</v>
      </c>
      <c r="H85" s="10"/>
      <c r="I85" s="3">
        <v>8</v>
      </c>
      <c r="J85" s="10"/>
      <c r="K85" s="3">
        <v>83.81</v>
      </c>
      <c r="L85" s="10"/>
      <c r="M85" s="3">
        <v>30.12</v>
      </c>
      <c r="N85" s="10"/>
      <c r="O85" s="10"/>
      <c r="P85" s="10"/>
      <c r="Q85" s="12"/>
      <c r="R85" s="12"/>
      <c r="S85" s="12"/>
      <c r="T85" s="12"/>
      <c r="U85" s="12">
        <v>1393.81</v>
      </c>
      <c r="V85" s="12"/>
      <c r="W85" s="12">
        <v>1400</v>
      </c>
    </row>
    <row r="86" spans="1:23" ht="9.75">
      <c r="A86" s="9"/>
      <c r="B86" s="9" t="s">
        <v>86</v>
      </c>
      <c r="C86" s="9"/>
      <c r="D86" s="9"/>
      <c r="E86" s="1">
        <f>ROUND(SUM(E83:E85),5)</f>
        <v>39</v>
      </c>
      <c r="F86" s="10"/>
      <c r="G86" s="1">
        <f>ROUND(SUM(G83:G85),5)</f>
        <v>0</v>
      </c>
      <c r="H86" s="10"/>
      <c r="I86" s="1">
        <f>ROUND(SUM(I83:I85),5)</f>
        <v>8</v>
      </c>
      <c r="J86" s="10"/>
      <c r="K86" s="1">
        <f>ROUND(SUM(K83:K85),5)</f>
        <v>83.81</v>
      </c>
      <c r="L86" s="10"/>
      <c r="M86" s="1">
        <f>ROUND(SUM(M83:M85),5)</f>
        <v>30.12</v>
      </c>
      <c r="N86" s="10"/>
      <c r="O86" s="10"/>
      <c r="P86" s="10"/>
      <c r="Q86" s="12"/>
      <c r="R86" s="12"/>
      <c r="S86" s="12"/>
      <c r="T86" s="12"/>
      <c r="U86" s="12"/>
      <c r="V86" s="12"/>
      <c r="W86" s="12"/>
    </row>
    <row r="87" spans="1:23" ht="25.5" customHeight="1">
      <c r="A87" s="9"/>
      <c r="B87" s="9" t="s">
        <v>87</v>
      </c>
      <c r="C87" s="9"/>
      <c r="D87" s="9"/>
      <c r="E87" s="1">
        <v>415.67</v>
      </c>
      <c r="F87" s="10"/>
      <c r="G87" s="1">
        <v>134.33</v>
      </c>
      <c r="H87" s="10"/>
      <c r="I87" s="1">
        <v>0</v>
      </c>
      <c r="J87" s="10"/>
      <c r="K87" s="1">
        <v>237</v>
      </c>
      <c r="L87" s="10"/>
      <c r="M87" s="1">
        <v>0</v>
      </c>
      <c r="N87" s="10"/>
      <c r="O87" s="1">
        <v>161.49</v>
      </c>
      <c r="P87" s="10"/>
      <c r="Q87" s="12"/>
      <c r="R87" s="12"/>
      <c r="S87" s="12"/>
      <c r="T87" s="12"/>
      <c r="U87" s="12"/>
      <c r="V87" s="12"/>
      <c r="W87" s="12"/>
    </row>
    <row r="88" spans="1:23" ht="9.75">
      <c r="A88" s="9"/>
      <c r="B88" s="9" t="s">
        <v>88</v>
      </c>
      <c r="C88" s="9"/>
      <c r="D88" s="9"/>
      <c r="E88" s="1">
        <v>0</v>
      </c>
      <c r="F88" s="10"/>
      <c r="G88" s="1">
        <v>0</v>
      </c>
      <c r="H88" s="10"/>
      <c r="I88" s="1">
        <v>288.31</v>
      </c>
      <c r="J88" s="10"/>
      <c r="K88" s="1">
        <v>0</v>
      </c>
      <c r="L88" s="10"/>
      <c r="M88" s="1">
        <v>0</v>
      </c>
      <c r="N88" s="10"/>
      <c r="O88" s="10"/>
      <c r="P88" s="10"/>
      <c r="Q88" s="12"/>
      <c r="R88" s="12"/>
      <c r="S88" s="12"/>
      <c r="T88" s="12"/>
      <c r="U88" s="12"/>
      <c r="V88" s="12"/>
      <c r="W88" s="12"/>
    </row>
    <row r="89" spans="1:23" ht="9.75">
      <c r="A89" s="9"/>
      <c r="B89" s="9" t="s">
        <v>89</v>
      </c>
      <c r="C89" s="9"/>
      <c r="D89" s="9"/>
      <c r="E89" s="1">
        <v>0</v>
      </c>
      <c r="F89" s="10"/>
      <c r="G89" s="1">
        <v>0</v>
      </c>
      <c r="H89" s="10"/>
      <c r="I89" s="1">
        <v>0</v>
      </c>
      <c r="J89" s="10"/>
      <c r="K89" s="1">
        <v>0</v>
      </c>
      <c r="L89" s="10"/>
      <c r="M89" s="1">
        <v>0</v>
      </c>
      <c r="N89" s="10"/>
      <c r="O89" s="10"/>
      <c r="P89" s="10"/>
      <c r="Q89" s="12"/>
      <c r="R89" s="12"/>
      <c r="S89" s="12"/>
      <c r="T89" s="12"/>
      <c r="U89" s="12"/>
      <c r="V89" s="12"/>
      <c r="W89" s="12"/>
    </row>
    <row r="90" spans="1:23" ht="10.5" thickBot="1">
      <c r="A90" s="9"/>
      <c r="B90" s="9" t="s">
        <v>90</v>
      </c>
      <c r="C90" s="9"/>
      <c r="D90" s="9"/>
      <c r="E90" s="3">
        <v>0</v>
      </c>
      <c r="F90" s="10"/>
      <c r="G90" s="3">
        <v>0</v>
      </c>
      <c r="H90" s="10"/>
      <c r="I90" s="3">
        <v>0</v>
      </c>
      <c r="J90" s="10"/>
      <c r="K90" s="3">
        <v>16.1</v>
      </c>
      <c r="L90" s="10"/>
      <c r="M90" s="3">
        <v>0</v>
      </c>
      <c r="N90" s="10"/>
      <c r="O90" s="3"/>
      <c r="P90" s="10"/>
      <c r="Q90" s="12"/>
      <c r="R90" s="12"/>
      <c r="S90" s="12"/>
      <c r="T90" s="12"/>
      <c r="U90" s="12"/>
      <c r="V90" s="12"/>
      <c r="W90" s="12"/>
    </row>
    <row r="91" spans="1:23" ht="10.5" thickBot="1">
      <c r="A91" s="9" t="s">
        <v>58</v>
      </c>
      <c r="B91" s="9"/>
      <c r="C91" s="9"/>
      <c r="D91" s="9"/>
      <c r="E91" s="18">
        <f>ROUND(E36+SUM(E45:E73)+SUM(E78:E82)+SUM(E86:E90),5)</f>
        <v>67380.73</v>
      </c>
      <c r="F91" s="10"/>
      <c r="G91" s="18">
        <f>ROUND(G36+SUM(G45:G73)+SUM(G78:G82)+SUM(G86:G90),5)</f>
        <v>67472.54</v>
      </c>
      <c r="H91" s="10"/>
      <c r="I91" s="18">
        <f>ROUND(I36+SUM(I45:I73)+SUM(I78:I82)+SUM(I86:I90),5)</f>
        <v>64898.29</v>
      </c>
      <c r="J91" s="10"/>
      <c r="K91" s="18">
        <f>ROUND(K36+SUM(K45:K73)+SUM(K78:K82)+SUM(K86:K90),5)</f>
        <v>66418.11</v>
      </c>
      <c r="L91" s="10"/>
      <c r="M91" s="18">
        <f>ROUND(M36+SUM(M45:M73)+SUM(M78:M82)+SUM(M86:M90),5)</f>
        <v>73216.98</v>
      </c>
      <c r="N91" s="10"/>
      <c r="O91" s="18">
        <f>ROUND(O36+SUM(O45:O73)+SUM(O78:O82)+SUM(O86:O90),5)</f>
        <v>73712.79</v>
      </c>
      <c r="P91" s="10"/>
      <c r="Q91" s="18">
        <f>ROUND(Q36+SUM(Q45:Q73)+SUM(Q78:Q82)+SUM(Q86:Q90),5)</f>
        <v>85970</v>
      </c>
      <c r="R91" s="18"/>
      <c r="S91" s="18">
        <f>ROUND(S36+SUM(S45:S73)+SUM(S78:S82)+SUM(S86:S90),5)</f>
        <v>98204.63</v>
      </c>
      <c r="T91" s="18"/>
      <c r="U91" s="18">
        <f>ROUND(U36+SUM(U45:U73)+SUM(U78:U82)+SUM(U84:U90),5)</f>
        <v>94014.94</v>
      </c>
      <c r="V91" s="18"/>
      <c r="W91" s="18">
        <f>ROUND(W36+SUM(W45:W73)+SUM(W78:W82)+SUM(W84:W90),5)</f>
        <v>98277.38</v>
      </c>
    </row>
    <row r="92" spans="1:23" ht="25.5" customHeight="1">
      <c r="A92" s="9" t="s">
        <v>59</v>
      </c>
      <c r="B92" s="9"/>
      <c r="C92" s="9"/>
      <c r="D92" s="9"/>
      <c r="E92" s="1">
        <f>ROUND(E2+E35-E91,5)</f>
        <v>5718.43</v>
      </c>
      <c r="F92" s="10"/>
      <c r="G92" s="1">
        <f>ROUND(G2+G35-G91,5)</f>
        <v>2077.04</v>
      </c>
      <c r="H92" s="10"/>
      <c r="I92" s="1">
        <f>ROUND(I2+I35-I91,5)</f>
        <v>2249.81</v>
      </c>
      <c r="J92" s="10"/>
      <c r="K92" s="1">
        <f>ROUND(K2+K35-K91,5)</f>
        <v>20320.88</v>
      </c>
      <c r="L92" s="10"/>
      <c r="M92" s="1">
        <f>ROUND(M2+M35-M91,5)</f>
        <v>14199.91</v>
      </c>
      <c r="N92" s="10"/>
      <c r="O92" s="1">
        <f>ROUND(O2+O35-O91,5)</f>
        <v>16643.45</v>
      </c>
      <c r="P92" s="10"/>
      <c r="Q92" s="1">
        <f>ROUND(Q2+Q35-Q91,5)</f>
        <v>0</v>
      </c>
      <c r="R92" s="1"/>
      <c r="S92" s="1">
        <f>ROUND(S2+S35-S91,5)</f>
        <v>2828.37</v>
      </c>
      <c r="T92" s="1"/>
      <c r="U92" s="1">
        <f>ROUND(U2+U35-U91,5)</f>
        <v>10447.89</v>
      </c>
      <c r="V92" s="1"/>
      <c r="W92" s="1">
        <f>ROUND(W2+W35-W91,5)</f>
        <v>9222.62</v>
      </c>
    </row>
    <row r="93" spans="1:23" ht="25.5" customHeight="1">
      <c r="A93" s="9" t="s">
        <v>91</v>
      </c>
      <c r="B93" s="9"/>
      <c r="C93" s="9"/>
      <c r="D93" s="9"/>
      <c r="E93" s="1"/>
      <c r="F93" s="10"/>
      <c r="G93" s="1"/>
      <c r="H93" s="10"/>
      <c r="I93" s="1"/>
      <c r="J93" s="10"/>
      <c r="K93" s="1"/>
      <c r="L93" s="10"/>
      <c r="M93" s="1"/>
      <c r="N93" s="10"/>
      <c r="O93" s="10"/>
      <c r="P93" s="10"/>
      <c r="Q93" s="12"/>
      <c r="R93" s="12"/>
      <c r="S93" s="12"/>
      <c r="T93" s="12"/>
      <c r="U93" s="12"/>
      <c r="V93" s="12"/>
      <c r="W93" s="12"/>
    </row>
    <row r="94" spans="1:23" ht="9.75">
      <c r="A94" s="9" t="s">
        <v>92</v>
      </c>
      <c r="B94" s="9"/>
      <c r="C94" s="9"/>
      <c r="D94" s="9"/>
      <c r="E94" s="1"/>
      <c r="F94" s="10"/>
      <c r="G94" s="1"/>
      <c r="H94" s="10"/>
      <c r="I94" s="1"/>
      <c r="J94" s="10"/>
      <c r="K94" s="1"/>
      <c r="L94" s="10"/>
      <c r="M94" s="1"/>
      <c r="N94" s="10"/>
      <c r="O94" s="10"/>
      <c r="P94" s="10"/>
      <c r="Q94" s="12"/>
      <c r="R94" s="12"/>
      <c r="S94" s="12"/>
      <c r="T94" s="12"/>
      <c r="U94" s="12"/>
      <c r="V94" s="12"/>
      <c r="W94" s="12"/>
    </row>
    <row r="95" spans="1:23" ht="10.5" thickBot="1">
      <c r="A95" s="9" t="s">
        <v>93</v>
      </c>
      <c r="B95" s="9"/>
      <c r="C95" s="9"/>
      <c r="D95" s="9"/>
      <c r="E95" s="3">
        <v>0</v>
      </c>
      <c r="F95" s="10"/>
      <c r="G95" s="3">
        <v>0</v>
      </c>
      <c r="H95" s="10"/>
      <c r="I95" s="3">
        <v>-2.85</v>
      </c>
      <c r="J95" s="10"/>
      <c r="K95" s="3">
        <v>0</v>
      </c>
      <c r="L95" s="10"/>
      <c r="M95" s="3">
        <v>0</v>
      </c>
      <c r="N95" s="10"/>
      <c r="O95" s="3">
        <v>0</v>
      </c>
      <c r="P95" s="10"/>
      <c r="Q95" s="3">
        <v>0</v>
      </c>
      <c r="R95" s="3"/>
      <c r="S95" s="3">
        <v>0</v>
      </c>
      <c r="T95" s="3"/>
      <c r="U95" s="3">
        <v>0</v>
      </c>
      <c r="V95" s="3"/>
      <c r="W95" s="3">
        <v>0</v>
      </c>
    </row>
    <row r="96" spans="1:23" ht="10.5" thickBot="1">
      <c r="A96" s="9" t="s">
        <v>94</v>
      </c>
      <c r="B96" s="9"/>
      <c r="C96" s="9"/>
      <c r="D96" s="9"/>
      <c r="E96" s="18">
        <f>ROUND(SUM(E94:E95),5)</f>
        <v>0</v>
      </c>
      <c r="F96" s="10"/>
      <c r="G96" s="18">
        <f>ROUND(SUM(G94:G95),5)</f>
        <v>0</v>
      </c>
      <c r="H96" s="10"/>
      <c r="I96" s="18">
        <f>ROUND(SUM(I94:I95),5)</f>
        <v>-2.85</v>
      </c>
      <c r="J96" s="10"/>
      <c r="K96" s="18">
        <f>ROUND(SUM(K94:K95),5)</f>
        <v>0</v>
      </c>
      <c r="L96" s="10"/>
      <c r="M96" s="18">
        <f>ROUND(SUM(M94:M95),5)</f>
        <v>0</v>
      </c>
      <c r="N96" s="10"/>
      <c r="O96" s="18">
        <f>ROUND(SUM(O94:O95),5)</f>
        <v>0</v>
      </c>
      <c r="P96" s="10"/>
      <c r="Q96" s="18">
        <f>ROUND(SUM(Q94:Q95),5)</f>
        <v>0</v>
      </c>
      <c r="R96" s="18"/>
      <c r="S96" s="18">
        <f>ROUND(SUM(S94:S95),5)</f>
        <v>0</v>
      </c>
      <c r="T96" s="18"/>
      <c r="U96" s="18">
        <f>ROUND(SUM(U94:U95),5)</f>
        <v>0</v>
      </c>
      <c r="V96" s="18"/>
      <c r="W96" s="18">
        <f>ROUND(SUM(W94:W95),5)</f>
        <v>0</v>
      </c>
    </row>
    <row r="97" spans="1:23" ht="25.5" customHeight="1" thickBot="1">
      <c r="A97" s="9" t="s">
        <v>95</v>
      </c>
      <c r="B97" s="9"/>
      <c r="C97" s="9"/>
      <c r="D97" s="9"/>
      <c r="E97" s="18">
        <f>ROUND(E93+E96,5)</f>
        <v>0</v>
      </c>
      <c r="F97" s="10"/>
      <c r="G97" s="18">
        <f>ROUND(G93+G96,5)</f>
        <v>0</v>
      </c>
      <c r="H97" s="10"/>
      <c r="I97" s="18">
        <f>ROUND(I93+I96,5)</f>
        <v>-2.85</v>
      </c>
      <c r="J97" s="10"/>
      <c r="K97" s="18">
        <f>ROUND(K93+K96,5)</f>
        <v>0</v>
      </c>
      <c r="L97" s="10"/>
      <c r="M97" s="18">
        <f>ROUND(M93+M96,5)</f>
        <v>0</v>
      </c>
      <c r="N97" s="10"/>
      <c r="O97" s="18">
        <f>ROUND(O93+O96,5)</f>
        <v>0</v>
      </c>
      <c r="P97" s="10"/>
      <c r="Q97" s="18">
        <f>ROUND(Q93+Q96,5)</f>
        <v>0</v>
      </c>
      <c r="R97" s="18"/>
      <c r="S97" s="18">
        <f>ROUND(S93+S96,5)</f>
        <v>0</v>
      </c>
      <c r="T97" s="18"/>
      <c r="U97" s="18">
        <f>ROUND(U93+U96,5)</f>
        <v>0</v>
      </c>
      <c r="V97" s="18"/>
      <c r="W97" s="18">
        <f>ROUND(W93+W96,5)</f>
        <v>0</v>
      </c>
    </row>
    <row r="98" spans="1:23" s="21" customFormat="1" ht="25.5" customHeight="1" thickBot="1">
      <c r="A98" s="9"/>
      <c r="B98" s="9"/>
      <c r="C98" s="9"/>
      <c r="D98" s="9"/>
      <c r="E98" s="20">
        <f>ROUND(E92+E97,5)</f>
        <v>5718.43</v>
      </c>
      <c r="F98" s="9"/>
      <c r="G98" s="20">
        <f>ROUND(G92+G97,5)</f>
        <v>2077.04</v>
      </c>
      <c r="H98" s="9"/>
      <c r="I98" s="20">
        <f>ROUND(I92+I97,5)</f>
        <v>2246.96</v>
      </c>
      <c r="J98" s="9"/>
      <c r="K98" s="20">
        <f>ROUND(K92+K97,5)</f>
        <v>20320.88</v>
      </c>
      <c r="L98" s="9"/>
      <c r="M98" s="20">
        <f>ROUND(M92+M97,5)</f>
        <v>14199.91</v>
      </c>
      <c r="N98" s="9"/>
      <c r="O98" s="20">
        <f>ROUND(O92+O97,5)</f>
        <v>16643.45</v>
      </c>
      <c r="P98" s="9"/>
      <c r="Q98" s="20">
        <f>ROUND(Q92+Q97,5)</f>
        <v>0</v>
      </c>
      <c r="R98" s="20"/>
      <c r="S98" s="20">
        <f>ROUND(S92+S97,5)</f>
        <v>2828.37</v>
      </c>
      <c r="T98" s="20"/>
      <c r="U98" s="20">
        <f>ROUND(U92+U97,5)</f>
        <v>10447.89</v>
      </c>
      <c r="V98" s="20"/>
      <c r="W98" s="20">
        <f>ROUND(W92+W97,5)</f>
        <v>9222.62</v>
      </c>
    </row>
    <row r="99" ht="10.5" thickTop="1"/>
  </sheetData>
  <sheetProtection/>
  <printOptions/>
  <pageMargins left="0.2" right="0.2" top="0.79" bottom="0.47" header="0.25" footer="0.19"/>
  <pageSetup fitToHeight="4" fitToWidth="1" horizontalDpi="600" verticalDpi="600" orientation="landscape" scale="80" r:id="rId1"/>
  <headerFooter alignWithMargins="0">
    <oddHeader>&amp;L&amp;"Arial,Bold"&amp;8 11:44 PM
 11/13/07
 Accrual Basis&amp;C&amp;"Arial,Bold"&amp;12 St Paul Intergroup
&amp;14 Profit &amp; Loss&amp;RProposed Budget vs. Actuals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tabSelected="1" zoomScalePageLayoutView="0" workbookViewId="0" topLeftCell="A1">
      <pane xSplit="6" ySplit="2" topLeftCell="H1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25" sqref="I25"/>
    </sheetView>
  </sheetViews>
  <sheetFormatPr defaultColWidth="9.140625" defaultRowHeight="12.75"/>
  <cols>
    <col min="1" max="5" width="3.00390625" style="22" customWidth="1"/>
    <col min="6" max="6" width="28.57421875" style="22" customWidth="1"/>
    <col min="7" max="7" width="7.8515625" style="28" bestFit="1" customWidth="1"/>
    <col min="8" max="8" width="2.28125" style="28" customWidth="1"/>
    <col min="9" max="9" width="7.8515625" style="28" bestFit="1" customWidth="1"/>
    <col min="10" max="10" width="2.28125" style="28" customWidth="1"/>
    <col min="11" max="11" width="7.57421875" style="28" bestFit="1" customWidth="1"/>
    <col min="12" max="12" width="2.28125" style="28" customWidth="1"/>
    <col min="13" max="13" width="7.8515625" style="28" bestFit="1" customWidth="1"/>
    <col min="14" max="14" width="2.28125" style="28" customWidth="1"/>
    <col min="15" max="15" width="7.57421875" style="28" bestFit="1" customWidth="1"/>
    <col min="16" max="16" width="2.28125" style="28" customWidth="1"/>
    <col min="17" max="17" width="7.57421875" style="28" bestFit="1" customWidth="1"/>
    <col min="18" max="18" width="2.28125" style="28" customWidth="1"/>
    <col min="19" max="19" width="7.8515625" style="28" bestFit="1" customWidth="1"/>
    <col min="20" max="20" width="2.28125" style="28" customWidth="1"/>
    <col min="21" max="21" width="7.8515625" style="28" bestFit="1" customWidth="1"/>
    <col min="22" max="22" width="2.28125" style="28" customWidth="1"/>
    <col min="23" max="23" width="7.8515625" style="28" bestFit="1" customWidth="1"/>
    <col min="24" max="24" width="2.28125" style="28" customWidth="1"/>
    <col min="25" max="25" width="7.8515625" style="28" bestFit="1" customWidth="1"/>
    <col min="26" max="26" width="2.28125" style="28" customWidth="1"/>
    <col min="27" max="27" width="7.8515625" style="28" bestFit="1" customWidth="1"/>
    <col min="28" max="28" width="2.28125" style="28" customWidth="1"/>
    <col min="29" max="29" width="7.8515625" style="28" bestFit="1" customWidth="1"/>
    <col min="30" max="30" width="2.28125" style="28" customWidth="1"/>
    <col min="31" max="31" width="10.140625" style="28" bestFit="1" customWidth="1"/>
  </cols>
  <sheetData>
    <row r="1" spans="1:31" ht="13.5" thickBot="1">
      <c r="A1" s="9"/>
      <c r="B1" s="9"/>
      <c r="C1" s="9"/>
      <c r="D1" s="9"/>
      <c r="E1" s="9"/>
      <c r="F1" s="9"/>
      <c r="G1" s="23"/>
      <c r="H1" s="24"/>
      <c r="I1" s="23"/>
      <c r="J1" s="24"/>
      <c r="K1" s="23"/>
      <c r="L1" s="24"/>
      <c r="M1" s="23"/>
      <c r="N1" s="24"/>
      <c r="O1" s="23"/>
      <c r="P1" s="24"/>
      <c r="Q1" s="23"/>
      <c r="R1" s="24"/>
      <c r="S1" s="23"/>
      <c r="T1" s="24"/>
      <c r="U1" s="23"/>
      <c r="V1" s="24"/>
      <c r="W1" s="23"/>
      <c r="X1" s="24"/>
      <c r="Y1" s="23"/>
      <c r="Z1" s="24"/>
      <c r="AA1" s="23"/>
      <c r="AB1" s="24"/>
      <c r="AC1" s="23"/>
      <c r="AD1" s="24"/>
      <c r="AE1" s="25" t="s">
        <v>102</v>
      </c>
    </row>
    <row r="2" spans="1:31" s="27" customFormat="1" ht="14.25" thickBot="1" thickTop="1">
      <c r="A2" s="4"/>
      <c r="B2" s="4"/>
      <c r="C2" s="4"/>
      <c r="D2" s="4"/>
      <c r="E2" s="4"/>
      <c r="F2" s="4"/>
      <c r="G2" s="7" t="s">
        <v>111</v>
      </c>
      <c r="H2" s="26"/>
      <c r="I2" s="7" t="s">
        <v>112</v>
      </c>
      <c r="J2" s="26"/>
      <c r="K2" s="7" t="s">
        <v>113</v>
      </c>
      <c r="L2" s="26"/>
      <c r="M2" s="7" t="s">
        <v>114</v>
      </c>
      <c r="N2" s="26"/>
      <c r="O2" s="7" t="s">
        <v>115</v>
      </c>
      <c r="P2" s="26"/>
      <c r="Q2" s="7" t="s">
        <v>116</v>
      </c>
      <c r="R2" s="26"/>
      <c r="S2" s="7" t="s">
        <v>117</v>
      </c>
      <c r="T2" s="26"/>
      <c r="U2" s="7" t="s">
        <v>118</v>
      </c>
      <c r="V2" s="26"/>
      <c r="W2" s="7" t="s">
        <v>119</v>
      </c>
      <c r="X2" s="26"/>
      <c r="Y2" s="7" t="s">
        <v>120</v>
      </c>
      <c r="Z2" s="26"/>
      <c r="AA2" s="7" t="s">
        <v>121</v>
      </c>
      <c r="AB2" s="26"/>
      <c r="AC2" s="7" t="s">
        <v>122</v>
      </c>
      <c r="AD2" s="26"/>
      <c r="AE2" s="7" t="s">
        <v>123</v>
      </c>
    </row>
    <row r="3" spans="1:31" ht="13.5" thickTop="1">
      <c r="A3" s="9"/>
      <c r="B3" s="9" t="s">
        <v>1</v>
      </c>
      <c r="C3" s="9"/>
      <c r="D3" s="9"/>
      <c r="E3" s="9"/>
      <c r="F3" s="9"/>
      <c r="G3" s="1"/>
      <c r="H3" s="10"/>
      <c r="I3" s="1"/>
      <c r="J3" s="10"/>
      <c r="K3" s="1"/>
      <c r="L3" s="10"/>
      <c r="M3" s="1"/>
      <c r="N3" s="10"/>
      <c r="O3" s="1"/>
      <c r="P3" s="10"/>
      <c r="Q3" s="1"/>
      <c r="R3" s="10"/>
      <c r="S3" s="1"/>
      <c r="T3" s="10"/>
      <c r="U3" s="1"/>
      <c r="V3" s="10"/>
      <c r="W3" s="1"/>
      <c r="X3" s="10"/>
      <c r="Y3" s="1"/>
      <c r="Z3" s="10"/>
      <c r="AA3" s="1"/>
      <c r="AB3" s="10"/>
      <c r="AC3" s="1"/>
      <c r="AD3" s="10"/>
      <c r="AE3" s="1"/>
    </row>
    <row r="4" spans="1:31" ht="12.75">
      <c r="A4" s="9"/>
      <c r="B4" s="9"/>
      <c r="C4" s="9"/>
      <c r="D4" s="9" t="s">
        <v>2</v>
      </c>
      <c r="E4" s="9"/>
      <c r="F4" s="9"/>
      <c r="G4" s="1"/>
      <c r="H4" s="10"/>
      <c r="I4" s="1"/>
      <c r="J4" s="10"/>
      <c r="K4" s="1"/>
      <c r="L4" s="10"/>
      <c r="M4" s="1"/>
      <c r="N4" s="10"/>
      <c r="O4" s="1"/>
      <c r="P4" s="10"/>
      <c r="Q4" s="1"/>
      <c r="R4" s="10"/>
      <c r="S4" s="1"/>
      <c r="T4" s="10"/>
      <c r="U4" s="1"/>
      <c r="V4" s="10"/>
      <c r="W4" s="1"/>
      <c r="X4" s="10"/>
      <c r="Y4" s="1"/>
      <c r="Z4" s="10"/>
      <c r="AA4" s="1"/>
      <c r="AB4" s="10"/>
      <c r="AC4" s="1"/>
      <c r="AD4" s="10"/>
      <c r="AE4" s="1"/>
    </row>
    <row r="5" spans="1:31" ht="12.75">
      <c r="A5" s="9"/>
      <c r="B5" s="9"/>
      <c r="C5" s="9"/>
      <c r="D5" s="9"/>
      <c r="E5" s="9" t="s">
        <v>3</v>
      </c>
      <c r="F5" s="9"/>
      <c r="G5" s="1"/>
      <c r="H5" s="10"/>
      <c r="I5" s="1"/>
      <c r="J5" s="10"/>
      <c r="K5" s="1"/>
      <c r="L5" s="10"/>
      <c r="M5" s="1"/>
      <c r="N5" s="10"/>
      <c r="O5" s="1"/>
      <c r="P5" s="10"/>
      <c r="Q5" s="1"/>
      <c r="R5" s="10"/>
      <c r="S5" s="1"/>
      <c r="T5" s="10"/>
      <c r="U5" s="1"/>
      <c r="V5" s="10"/>
      <c r="W5" s="1"/>
      <c r="X5" s="10"/>
      <c r="Y5" s="1"/>
      <c r="Z5" s="10"/>
      <c r="AA5" s="1"/>
      <c r="AB5" s="10"/>
      <c r="AC5" s="1"/>
      <c r="AD5" s="10"/>
      <c r="AE5" s="1"/>
    </row>
    <row r="6" spans="1:31" ht="12.75">
      <c r="A6" s="9"/>
      <c r="B6" s="9"/>
      <c r="C6" s="9"/>
      <c r="D6" s="9"/>
      <c r="E6" s="9"/>
      <c r="F6" s="9" t="s">
        <v>4</v>
      </c>
      <c r="G6" s="1">
        <f>$AE$6/12</f>
        <v>541.6666666666666</v>
      </c>
      <c r="H6" s="10"/>
      <c r="I6" s="1">
        <f>$AE$6/12</f>
        <v>541.6666666666666</v>
      </c>
      <c r="J6" s="10"/>
      <c r="K6" s="1">
        <f>$AE$6/12</f>
        <v>541.6666666666666</v>
      </c>
      <c r="L6" s="10"/>
      <c r="M6" s="1">
        <f>$AE$6/12</f>
        <v>541.6666666666666</v>
      </c>
      <c r="N6" s="10"/>
      <c r="O6" s="1">
        <f>$AE$6/12</f>
        <v>541.6666666666666</v>
      </c>
      <c r="P6" s="10"/>
      <c r="Q6" s="1">
        <f>$AE$6/12</f>
        <v>541.6666666666666</v>
      </c>
      <c r="R6" s="10"/>
      <c r="S6" s="1">
        <f>$AE$6/12</f>
        <v>541.6666666666666</v>
      </c>
      <c r="T6" s="10"/>
      <c r="U6" s="1">
        <f>$AE$6/12</f>
        <v>541.6666666666666</v>
      </c>
      <c r="V6" s="10"/>
      <c r="W6" s="1">
        <f>$AE$6/12</f>
        <v>541.6666666666666</v>
      </c>
      <c r="X6" s="10"/>
      <c r="Y6" s="1">
        <f>$AE$6/12</f>
        <v>541.6666666666666</v>
      </c>
      <c r="Z6" s="10"/>
      <c r="AA6" s="1">
        <f>$AE$6/12</f>
        <v>541.6666666666666</v>
      </c>
      <c r="AB6" s="10"/>
      <c r="AC6" s="1">
        <f>$AE$6/12</f>
        <v>541.6666666666666</v>
      </c>
      <c r="AD6" s="10"/>
      <c r="AE6" s="1">
        <v>6500</v>
      </c>
    </row>
    <row r="7" spans="1:31" ht="12.75">
      <c r="A7" s="9"/>
      <c r="B7" s="9"/>
      <c r="C7" s="9"/>
      <c r="D7" s="9"/>
      <c r="E7" s="9"/>
      <c r="F7" s="9" t="s">
        <v>5</v>
      </c>
      <c r="G7" s="1">
        <f>$AE$7/12</f>
        <v>4812.5</v>
      </c>
      <c r="H7" s="10"/>
      <c r="I7" s="1">
        <f>$AE$7/12</f>
        <v>4812.5</v>
      </c>
      <c r="J7" s="10"/>
      <c r="K7" s="1">
        <f>$AE$7/12</f>
        <v>4812.5</v>
      </c>
      <c r="L7" s="10"/>
      <c r="M7" s="1">
        <f>$AE$7/12</f>
        <v>4812.5</v>
      </c>
      <c r="N7" s="10"/>
      <c r="O7" s="1">
        <f>$AE$7/12</f>
        <v>4812.5</v>
      </c>
      <c r="P7" s="10"/>
      <c r="Q7" s="1">
        <f>$AE$7/12</f>
        <v>4812.5</v>
      </c>
      <c r="R7" s="10"/>
      <c r="S7" s="1">
        <f>$AE$7/12</f>
        <v>4812.5</v>
      </c>
      <c r="T7" s="10"/>
      <c r="U7" s="1">
        <f>$AE$7/12</f>
        <v>4812.5</v>
      </c>
      <c r="V7" s="10"/>
      <c r="W7" s="1">
        <f>$AE$7/12</f>
        <v>4812.5</v>
      </c>
      <c r="X7" s="10"/>
      <c r="Y7" s="1">
        <f>$AE$7/12</f>
        <v>4812.5</v>
      </c>
      <c r="Z7" s="10"/>
      <c r="AA7" s="1">
        <f>$AE$7/12</f>
        <v>4812.5</v>
      </c>
      <c r="AB7" s="10"/>
      <c r="AC7" s="1">
        <f>$AE$7/12</f>
        <v>4812.5</v>
      </c>
      <c r="AD7" s="10"/>
      <c r="AE7" s="1">
        <v>57750</v>
      </c>
    </row>
    <row r="8" spans="1:31" ht="12.75">
      <c r="A8" s="9"/>
      <c r="B8" s="9"/>
      <c r="C8" s="9"/>
      <c r="D8" s="9"/>
      <c r="E8" s="9"/>
      <c r="F8" s="9" t="s">
        <v>6</v>
      </c>
      <c r="G8" s="1">
        <f>$AE$8/12</f>
        <v>550</v>
      </c>
      <c r="H8" s="10"/>
      <c r="I8" s="1">
        <f>$AE$8/12</f>
        <v>550</v>
      </c>
      <c r="J8" s="10"/>
      <c r="K8" s="1">
        <f>$AE$8/12</f>
        <v>550</v>
      </c>
      <c r="L8" s="10"/>
      <c r="M8" s="1">
        <f>$AE$8/12</f>
        <v>550</v>
      </c>
      <c r="N8" s="10"/>
      <c r="O8" s="1">
        <f>$AE$8/12</f>
        <v>550</v>
      </c>
      <c r="P8" s="10"/>
      <c r="Q8" s="1">
        <f>$AE$8/12</f>
        <v>550</v>
      </c>
      <c r="R8" s="10"/>
      <c r="S8" s="1">
        <f>$AE$8/12</f>
        <v>550</v>
      </c>
      <c r="T8" s="10"/>
      <c r="U8" s="1">
        <f>$AE$8/12</f>
        <v>550</v>
      </c>
      <c r="V8" s="10"/>
      <c r="W8" s="1">
        <f>$AE$8/12</f>
        <v>550</v>
      </c>
      <c r="X8" s="10"/>
      <c r="Y8" s="1">
        <f>$AE$8/12</f>
        <v>550</v>
      </c>
      <c r="Z8" s="10"/>
      <c r="AA8" s="1">
        <f>$AE$8/12</f>
        <v>550</v>
      </c>
      <c r="AB8" s="10"/>
      <c r="AC8" s="1">
        <f>$AE$8/12</f>
        <v>550</v>
      </c>
      <c r="AD8" s="10"/>
      <c r="AE8" s="1">
        <v>6600</v>
      </c>
    </row>
    <row r="9" spans="1:31" ht="13.5" thickBot="1">
      <c r="A9" s="9"/>
      <c r="B9" s="9"/>
      <c r="C9" s="9"/>
      <c r="D9" s="9"/>
      <c r="E9" s="9"/>
      <c r="F9" s="9" t="s">
        <v>7</v>
      </c>
      <c r="G9" s="29">
        <f>$AE$9/12</f>
        <v>291.6666666666667</v>
      </c>
      <c r="H9" s="10"/>
      <c r="I9" s="29">
        <f>$AE$9/12</f>
        <v>291.6666666666667</v>
      </c>
      <c r="J9" s="10"/>
      <c r="K9" s="29">
        <f>$AE$9/12</f>
        <v>291.6666666666667</v>
      </c>
      <c r="L9" s="10"/>
      <c r="M9" s="29">
        <f>$AE$9/12</f>
        <v>291.6666666666667</v>
      </c>
      <c r="N9" s="10"/>
      <c r="O9" s="29">
        <f>$AE$9/12</f>
        <v>291.6666666666667</v>
      </c>
      <c r="P9" s="10"/>
      <c r="Q9" s="29">
        <f>$AE$9/12</f>
        <v>291.6666666666667</v>
      </c>
      <c r="R9" s="10"/>
      <c r="S9" s="29">
        <f>$AE$9/12</f>
        <v>291.6666666666667</v>
      </c>
      <c r="T9" s="10"/>
      <c r="U9" s="29">
        <f>$AE$9/12</f>
        <v>291.6666666666667</v>
      </c>
      <c r="V9" s="10"/>
      <c r="W9" s="29">
        <f>$AE$9/12</f>
        <v>291.6666666666667</v>
      </c>
      <c r="X9" s="10"/>
      <c r="Y9" s="29">
        <f>$AE$9/12</f>
        <v>291.6666666666667</v>
      </c>
      <c r="Z9" s="10"/>
      <c r="AA9" s="29">
        <f>$AE$9/12</f>
        <v>291.6666666666667</v>
      </c>
      <c r="AB9" s="10"/>
      <c r="AC9" s="29">
        <f>$AE$9/12</f>
        <v>291.6666666666667</v>
      </c>
      <c r="AD9" s="10"/>
      <c r="AE9" s="3">
        <v>3500</v>
      </c>
    </row>
    <row r="10" spans="1:31" ht="12.75">
      <c r="A10" s="9"/>
      <c r="B10" s="9"/>
      <c r="C10" s="9"/>
      <c r="D10" s="9"/>
      <c r="E10" s="9" t="s">
        <v>11</v>
      </c>
      <c r="F10" s="9"/>
      <c r="G10" s="1">
        <f>ROUND(SUM(G5:G9),5)</f>
        <v>6195.83333</v>
      </c>
      <c r="H10" s="10"/>
      <c r="I10" s="1">
        <f>ROUND(SUM(I5:I9),5)</f>
        <v>6195.83333</v>
      </c>
      <c r="J10" s="10"/>
      <c r="K10" s="1">
        <f>ROUND(SUM(K5:K9),5)</f>
        <v>6195.83333</v>
      </c>
      <c r="L10" s="10"/>
      <c r="M10" s="1">
        <f>ROUND(SUM(M5:M9),5)</f>
        <v>6195.83333</v>
      </c>
      <c r="N10" s="10"/>
      <c r="O10" s="1">
        <f>ROUND(SUM(O5:O9),5)</f>
        <v>6195.83333</v>
      </c>
      <c r="P10" s="10"/>
      <c r="Q10" s="1">
        <f>ROUND(SUM(Q5:Q9),5)</f>
        <v>6195.83333</v>
      </c>
      <c r="R10" s="10"/>
      <c r="S10" s="1">
        <f>ROUND(SUM(S5:S9),5)</f>
        <v>6195.83333</v>
      </c>
      <c r="T10" s="10"/>
      <c r="U10" s="1">
        <f>ROUND(SUM(U5:U9),5)</f>
        <v>6195.83333</v>
      </c>
      <c r="V10" s="10"/>
      <c r="W10" s="1">
        <f>ROUND(SUM(W5:W9),5)</f>
        <v>6195.83333</v>
      </c>
      <c r="X10" s="10"/>
      <c r="Y10" s="1">
        <f>ROUND(SUM(Y5:Y9),5)</f>
        <v>6195.83333</v>
      </c>
      <c r="Z10" s="10"/>
      <c r="AA10" s="1">
        <f>ROUND(SUM(AA5:AA9),5)</f>
        <v>6195.83333</v>
      </c>
      <c r="AB10" s="10"/>
      <c r="AC10" s="1">
        <f>ROUND(SUM(AC5:AC9),5)</f>
        <v>6195.83333</v>
      </c>
      <c r="AD10" s="10"/>
      <c r="AE10" s="1">
        <f>ROUND(SUM(G10:AC10),5)</f>
        <v>74349.99996</v>
      </c>
    </row>
    <row r="11" spans="1:31" ht="25.5" customHeight="1">
      <c r="A11" s="9"/>
      <c r="B11" s="9"/>
      <c r="C11" s="9"/>
      <c r="D11" s="9"/>
      <c r="E11" s="9" t="s">
        <v>12</v>
      </c>
      <c r="F11" s="9"/>
      <c r="G11" s="1"/>
      <c r="H11" s="10"/>
      <c r="I11" s="1"/>
      <c r="J11" s="10"/>
      <c r="K11" s="1"/>
      <c r="L11" s="10"/>
      <c r="M11" s="1"/>
      <c r="N11" s="10"/>
      <c r="O11" s="1"/>
      <c r="P11" s="10"/>
      <c r="Q11" s="1"/>
      <c r="R11" s="10"/>
      <c r="S11" s="1"/>
      <c r="T11" s="10"/>
      <c r="U11" s="1"/>
      <c r="V11" s="10"/>
      <c r="W11" s="1"/>
      <c r="X11" s="10"/>
      <c r="Y11" s="1"/>
      <c r="Z11" s="10"/>
      <c r="AA11" s="1"/>
      <c r="AB11" s="10"/>
      <c r="AC11" s="1"/>
      <c r="AD11" s="10"/>
      <c r="AE11" s="1"/>
    </row>
    <row r="12" spans="1:31" ht="12.75">
      <c r="A12" s="9"/>
      <c r="B12" s="9"/>
      <c r="C12" s="9"/>
      <c r="D12" s="9"/>
      <c r="E12" s="9"/>
      <c r="F12" s="9" t="s">
        <v>62</v>
      </c>
      <c r="G12" s="1">
        <f>$AE$12/12</f>
        <v>4333.333333333333</v>
      </c>
      <c r="H12" s="10"/>
      <c r="I12" s="1">
        <f>$AE$12/12</f>
        <v>4333.333333333333</v>
      </c>
      <c r="J12" s="10"/>
      <c r="K12" s="1">
        <f>$AE$12/12</f>
        <v>4333.333333333333</v>
      </c>
      <c r="L12" s="10"/>
      <c r="M12" s="1">
        <f>$AE$12/12</f>
        <v>4333.333333333333</v>
      </c>
      <c r="N12" s="10"/>
      <c r="O12" s="1">
        <f>$AE$12/12</f>
        <v>4333.333333333333</v>
      </c>
      <c r="P12" s="10"/>
      <c r="Q12" s="1">
        <f>$AE$12/12</f>
        <v>4333.333333333333</v>
      </c>
      <c r="R12" s="10"/>
      <c r="S12" s="1">
        <f>$AE$12/12</f>
        <v>4333.333333333333</v>
      </c>
      <c r="T12" s="10"/>
      <c r="U12" s="1">
        <f>$AE$12/12</f>
        <v>4333.333333333333</v>
      </c>
      <c r="V12" s="10"/>
      <c r="W12" s="1">
        <f>$AE$12/12</f>
        <v>4333.333333333333</v>
      </c>
      <c r="X12" s="10"/>
      <c r="Y12" s="1">
        <f>$AE$12/12</f>
        <v>4333.333333333333</v>
      </c>
      <c r="Z12" s="10"/>
      <c r="AA12" s="1">
        <f>$AE$12/12</f>
        <v>4333.333333333333</v>
      </c>
      <c r="AB12" s="10"/>
      <c r="AC12" s="1">
        <f>$AE$12/12</f>
        <v>4333.333333333333</v>
      </c>
      <c r="AD12" s="10"/>
      <c r="AE12" s="1">
        <v>52000</v>
      </c>
    </row>
    <row r="13" spans="1:31" ht="13.5" thickBot="1">
      <c r="A13" s="9"/>
      <c r="B13" s="9"/>
      <c r="C13" s="9"/>
      <c r="D13" s="9"/>
      <c r="E13" s="9"/>
      <c r="F13" s="9" t="s">
        <v>13</v>
      </c>
      <c r="G13" s="29">
        <f>$AE$13/12</f>
        <v>2666.6666666666665</v>
      </c>
      <c r="H13" s="10"/>
      <c r="I13" s="29">
        <f>$AE$13/12</f>
        <v>2666.6666666666665</v>
      </c>
      <c r="J13" s="10"/>
      <c r="K13" s="29">
        <f>$AE$13/12</f>
        <v>2666.6666666666665</v>
      </c>
      <c r="L13" s="10"/>
      <c r="M13" s="29">
        <f>$AE$13/12</f>
        <v>2666.6666666666665</v>
      </c>
      <c r="N13" s="10"/>
      <c r="O13" s="29">
        <f>$AE$13/12</f>
        <v>2666.6666666666665</v>
      </c>
      <c r="P13" s="10"/>
      <c r="Q13" s="29">
        <f>$AE$13/12</f>
        <v>2666.6666666666665</v>
      </c>
      <c r="R13" s="10"/>
      <c r="S13" s="29">
        <f>$AE$13/12</f>
        <v>2666.6666666666665</v>
      </c>
      <c r="T13" s="10"/>
      <c r="U13" s="29">
        <f>$AE$13/12</f>
        <v>2666.6666666666665</v>
      </c>
      <c r="V13" s="10"/>
      <c r="W13" s="29">
        <f>$AE$13/12</f>
        <v>2666.6666666666665</v>
      </c>
      <c r="X13" s="10"/>
      <c r="Y13" s="29">
        <f>$AE$13/12</f>
        <v>2666.6666666666665</v>
      </c>
      <c r="Z13" s="10"/>
      <c r="AA13" s="29">
        <f>$AE$13/12</f>
        <v>2666.6666666666665</v>
      </c>
      <c r="AB13" s="10"/>
      <c r="AC13" s="29">
        <f>$AE$13/12</f>
        <v>2666.6666666666665</v>
      </c>
      <c r="AD13" s="10"/>
      <c r="AE13" s="3">
        <v>32000</v>
      </c>
    </row>
    <row r="14" spans="1:31" ht="12.75">
      <c r="A14" s="9"/>
      <c r="B14" s="9"/>
      <c r="C14" s="9"/>
      <c r="D14" s="9"/>
      <c r="E14" s="9" t="s">
        <v>15</v>
      </c>
      <c r="F14" s="9"/>
      <c r="G14" s="1">
        <f>ROUND(SUM(G11:G13),5)</f>
        <v>7000</v>
      </c>
      <c r="H14" s="10"/>
      <c r="I14" s="1">
        <f>ROUND(SUM(I11:I13),5)</f>
        <v>7000</v>
      </c>
      <c r="J14" s="10"/>
      <c r="K14" s="1">
        <f>ROUND(SUM(K11:K13),5)</f>
        <v>7000</v>
      </c>
      <c r="L14" s="10"/>
      <c r="M14" s="1">
        <f>ROUND(SUM(M11:M13),5)</f>
        <v>7000</v>
      </c>
      <c r="N14" s="10"/>
      <c r="O14" s="1">
        <f>ROUND(SUM(O11:O13),5)</f>
        <v>7000</v>
      </c>
      <c r="P14" s="10"/>
      <c r="Q14" s="1">
        <f>ROUND(SUM(Q11:Q13),5)</f>
        <v>7000</v>
      </c>
      <c r="R14" s="10"/>
      <c r="S14" s="1">
        <f>ROUND(SUM(S11:S13),5)</f>
        <v>7000</v>
      </c>
      <c r="T14" s="10"/>
      <c r="U14" s="1">
        <f>ROUND(SUM(U11:U13),5)</f>
        <v>7000</v>
      </c>
      <c r="V14" s="10"/>
      <c r="W14" s="1">
        <f>ROUND(SUM(W11:W13),5)</f>
        <v>7000</v>
      </c>
      <c r="X14" s="10"/>
      <c r="Y14" s="1">
        <f>ROUND(SUM(Y11:Y13),5)</f>
        <v>7000</v>
      </c>
      <c r="Z14" s="10"/>
      <c r="AA14" s="1">
        <f>ROUND(SUM(AA11:AA13),5)</f>
        <v>7000</v>
      </c>
      <c r="AB14" s="10"/>
      <c r="AC14" s="1">
        <f>ROUND(SUM(AC11:AC13),5)</f>
        <v>7000</v>
      </c>
      <c r="AD14" s="10"/>
      <c r="AE14" s="1">
        <f>ROUND(SUM(G14:AC14),5)</f>
        <v>84000</v>
      </c>
    </row>
    <row r="15" spans="1:31" ht="25.5" customHeight="1" thickBot="1">
      <c r="A15" s="9"/>
      <c r="B15" s="9"/>
      <c r="C15" s="9"/>
      <c r="D15" s="9"/>
      <c r="E15" s="9" t="s">
        <v>124</v>
      </c>
      <c r="F15" s="9"/>
      <c r="G15" s="3">
        <f>$AE$15/12</f>
        <v>33.333333333333336</v>
      </c>
      <c r="H15" s="10"/>
      <c r="I15" s="3">
        <f>$AE$15/12</f>
        <v>33.333333333333336</v>
      </c>
      <c r="J15" s="10"/>
      <c r="K15" s="3">
        <f>$AE$15/12</f>
        <v>33.333333333333336</v>
      </c>
      <c r="L15" s="10"/>
      <c r="M15" s="3">
        <f>$AE$15/12</f>
        <v>33.333333333333336</v>
      </c>
      <c r="N15" s="10"/>
      <c r="O15" s="3">
        <f>$AE$15/12</f>
        <v>33.333333333333336</v>
      </c>
      <c r="P15" s="10"/>
      <c r="Q15" s="3">
        <f>$AE$15/12</f>
        <v>33.333333333333336</v>
      </c>
      <c r="R15" s="10"/>
      <c r="S15" s="3">
        <f>$AE$15/12</f>
        <v>33.333333333333336</v>
      </c>
      <c r="T15" s="10"/>
      <c r="U15" s="3">
        <f>$AE$15/12</f>
        <v>33.333333333333336</v>
      </c>
      <c r="V15" s="10"/>
      <c r="W15" s="3">
        <f>$AE$15/12</f>
        <v>33.333333333333336</v>
      </c>
      <c r="X15" s="10"/>
      <c r="Y15" s="3">
        <f>$AE$15/12</f>
        <v>33.333333333333336</v>
      </c>
      <c r="Z15" s="10"/>
      <c r="AA15" s="3">
        <f>$AE$15/12</f>
        <v>33.333333333333336</v>
      </c>
      <c r="AB15" s="10"/>
      <c r="AC15" s="3">
        <f>$AE$15/12</f>
        <v>33.333333333333336</v>
      </c>
      <c r="AD15" s="10"/>
      <c r="AE15" s="3">
        <v>400</v>
      </c>
    </row>
    <row r="16" spans="1:31" ht="12.75">
      <c r="A16" s="9"/>
      <c r="B16" s="9"/>
      <c r="C16" s="9"/>
      <c r="D16" s="9" t="s">
        <v>17</v>
      </c>
      <c r="E16" s="9"/>
      <c r="F16" s="9"/>
      <c r="G16" s="1">
        <f>ROUND(G4+G10+SUM(G14:G15),5)</f>
        <v>13229.16666</v>
      </c>
      <c r="H16" s="10"/>
      <c r="I16" s="1">
        <f>ROUND(I4+I10+SUM(I14:I15),5)</f>
        <v>13229.16666</v>
      </c>
      <c r="J16" s="10"/>
      <c r="K16" s="1">
        <f>ROUND(K4+K10+SUM(K14:K15),5)</f>
        <v>13229.16666</v>
      </c>
      <c r="L16" s="10"/>
      <c r="M16" s="1">
        <f>ROUND(M4+M10+SUM(M14:M15),5)</f>
        <v>13229.16666</v>
      </c>
      <c r="N16" s="10"/>
      <c r="O16" s="1">
        <f>ROUND(O4+O10+SUM(O14:O15),5)</f>
        <v>13229.16666</v>
      </c>
      <c r="P16" s="10"/>
      <c r="Q16" s="1">
        <f>ROUND(Q4+Q10+SUM(Q14:Q15),5)</f>
        <v>13229.16666</v>
      </c>
      <c r="R16" s="10"/>
      <c r="S16" s="1">
        <f>ROUND(S4+S10+SUM(S14:S15),5)</f>
        <v>13229.16666</v>
      </c>
      <c r="T16" s="10"/>
      <c r="U16" s="1">
        <f>ROUND(U4+U10+SUM(U14:U15),5)</f>
        <v>13229.16666</v>
      </c>
      <c r="V16" s="10"/>
      <c r="W16" s="1">
        <f>ROUND(W4+W10+SUM(W14:W15),5)</f>
        <v>13229.16666</v>
      </c>
      <c r="X16" s="10"/>
      <c r="Y16" s="1">
        <f>ROUND(Y4+Y10+SUM(Y14:Y15),5)</f>
        <v>13229.16666</v>
      </c>
      <c r="Z16" s="10"/>
      <c r="AA16" s="1">
        <f>ROUND(AA4+AA10+SUM(AA14:AA15),5)</f>
        <v>13229.16666</v>
      </c>
      <c r="AB16" s="10"/>
      <c r="AC16" s="1">
        <f>ROUND(AC4+AC10+SUM(AC14:AC15),5)</f>
        <v>13229.16666</v>
      </c>
      <c r="AD16" s="10"/>
      <c r="AE16" s="1">
        <f>ROUND(SUM(G16:AC16),5)</f>
        <v>158749.99992</v>
      </c>
    </row>
    <row r="17" spans="1:31" ht="25.5" customHeight="1">
      <c r="A17" s="9"/>
      <c r="B17" s="9"/>
      <c r="C17" s="9"/>
      <c r="D17" s="9" t="s">
        <v>18</v>
      </c>
      <c r="E17" s="9"/>
      <c r="F17" s="9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</row>
    <row r="18" spans="1:31" ht="12.75">
      <c r="A18" s="9"/>
      <c r="B18" s="9"/>
      <c r="C18" s="9"/>
      <c r="D18" s="9"/>
      <c r="E18" s="9" t="s">
        <v>19</v>
      </c>
      <c r="F18" s="9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</row>
    <row r="19" spans="1:31" ht="12.75">
      <c r="A19" s="9"/>
      <c r="B19" s="9"/>
      <c r="C19" s="9"/>
      <c r="D19" s="9"/>
      <c r="E19" s="9"/>
      <c r="F19" s="9" t="s">
        <v>67</v>
      </c>
      <c r="G19" s="1">
        <f>$AE$19/12</f>
        <v>1166.6666666666667</v>
      </c>
      <c r="H19" s="10"/>
      <c r="I19" s="1">
        <f>$AE$19/12</f>
        <v>1166.6666666666667</v>
      </c>
      <c r="J19" s="10"/>
      <c r="K19" s="1">
        <f>$AE$19/12</f>
        <v>1166.6666666666667</v>
      </c>
      <c r="L19" s="10"/>
      <c r="M19" s="1">
        <f>$AE$19/12</f>
        <v>1166.6666666666667</v>
      </c>
      <c r="N19" s="10"/>
      <c r="O19" s="1">
        <f>$AE$19/12</f>
        <v>1166.6666666666667</v>
      </c>
      <c r="P19" s="10"/>
      <c r="Q19" s="1">
        <f>$AE$19/12</f>
        <v>1166.6666666666667</v>
      </c>
      <c r="R19" s="10"/>
      <c r="S19" s="1">
        <f>$AE$19/12</f>
        <v>1166.6666666666667</v>
      </c>
      <c r="T19" s="10"/>
      <c r="U19" s="1">
        <f>$AE$19/12</f>
        <v>1166.6666666666667</v>
      </c>
      <c r="V19" s="10"/>
      <c r="W19" s="1">
        <f>$AE$19/12</f>
        <v>1166.6666666666667</v>
      </c>
      <c r="X19" s="10"/>
      <c r="Y19" s="1">
        <f>$AE$19/12</f>
        <v>1166.6666666666667</v>
      </c>
      <c r="Z19" s="10"/>
      <c r="AA19" s="1">
        <f>$AE$19/12</f>
        <v>1166.6666666666667</v>
      </c>
      <c r="AB19" s="10"/>
      <c r="AC19" s="1">
        <f>$AE$19/12</f>
        <v>1166.6666666666667</v>
      </c>
      <c r="AD19" s="10"/>
      <c r="AE19" s="1">
        <v>14000</v>
      </c>
    </row>
    <row r="20" spans="1:31" ht="13.5" thickBot="1">
      <c r="A20" s="9"/>
      <c r="B20" s="9"/>
      <c r="C20" s="9"/>
      <c r="D20" s="9"/>
      <c r="E20" s="9"/>
      <c r="F20" s="9" t="s">
        <v>68</v>
      </c>
      <c r="G20" s="3">
        <f>$AE$20/12</f>
        <v>3000</v>
      </c>
      <c r="H20" s="10"/>
      <c r="I20" s="3">
        <f>$AE$20/12</f>
        <v>3000</v>
      </c>
      <c r="J20" s="10"/>
      <c r="K20" s="3">
        <f>$AE$20/12</f>
        <v>3000</v>
      </c>
      <c r="L20" s="10"/>
      <c r="M20" s="3">
        <f>$AE$20/12</f>
        <v>3000</v>
      </c>
      <c r="N20" s="10"/>
      <c r="O20" s="3">
        <f>$AE$20/12</f>
        <v>3000</v>
      </c>
      <c r="P20" s="10"/>
      <c r="Q20" s="3">
        <f>$AE$20/12</f>
        <v>3000</v>
      </c>
      <c r="R20" s="10"/>
      <c r="S20" s="3">
        <f>$AE$20/12</f>
        <v>3000</v>
      </c>
      <c r="T20" s="10"/>
      <c r="U20" s="3">
        <f>$AE$20/12</f>
        <v>3000</v>
      </c>
      <c r="V20" s="10"/>
      <c r="W20" s="3">
        <f>$AE$20/12</f>
        <v>3000</v>
      </c>
      <c r="X20" s="10"/>
      <c r="Y20" s="3">
        <f>$AE$20/12</f>
        <v>3000</v>
      </c>
      <c r="Z20" s="10"/>
      <c r="AA20" s="3">
        <f>$AE$20/12</f>
        <v>3000</v>
      </c>
      <c r="AB20" s="10"/>
      <c r="AC20" s="3">
        <f>$AE$20/12</f>
        <v>3000</v>
      </c>
      <c r="AD20" s="10"/>
      <c r="AE20" s="3">
        <v>36000</v>
      </c>
    </row>
    <row r="21" spans="1:31" ht="12.75">
      <c r="A21" s="9"/>
      <c r="B21" s="9"/>
      <c r="C21" s="9"/>
      <c r="D21" s="9"/>
      <c r="E21" s="9" t="s">
        <v>70</v>
      </c>
      <c r="F21" s="9"/>
      <c r="G21" s="1">
        <f>ROUND(SUM(G18:G20),5)</f>
        <v>4166.66667</v>
      </c>
      <c r="H21" s="10"/>
      <c r="I21" s="1">
        <f>ROUND(SUM(I18:I20),5)</f>
        <v>4166.66667</v>
      </c>
      <c r="J21" s="10"/>
      <c r="K21" s="1">
        <f>ROUND(SUM(K18:K20),5)</f>
        <v>4166.66667</v>
      </c>
      <c r="L21" s="10"/>
      <c r="M21" s="1">
        <f>ROUND(SUM(M18:M20),5)</f>
        <v>4166.66667</v>
      </c>
      <c r="N21" s="10"/>
      <c r="O21" s="1">
        <f>ROUND(SUM(O18:O20),5)</f>
        <v>4166.66667</v>
      </c>
      <c r="P21" s="10"/>
      <c r="Q21" s="1">
        <f>ROUND(SUM(Q18:Q20),5)</f>
        <v>4166.66667</v>
      </c>
      <c r="R21" s="10"/>
      <c r="S21" s="1">
        <f>ROUND(SUM(S18:S20),5)</f>
        <v>4166.66667</v>
      </c>
      <c r="T21" s="10"/>
      <c r="U21" s="1">
        <f>ROUND(SUM(U18:U20),5)</f>
        <v>4166.66667</v>
      </c>
      <c r="V21" s="10"/>
      <c r="W21" s="1">
        <f>ROUND(SUM(W18:W20),5)</f>
        <v>4166.66667</v>
      </c>
      <c r="X21" s="10"/>
      <c r="Y21" s="1">
        <f>ROUND(SUM(Y18:Y20),5)</f>
        <v>4166.66667</v>
      </c>
      <c r="Z21" s="10"/>
      <c r="AA21" s="1">
        <f>ROUND(SUM(AA18:AA20),5)</f>
        <v>4166.66667</v>
      </c>
      <c r="AB21" s="10"/>
      <c r="AC21" s="1">
        <f>ROUND(SUM(AC18:AC20),5)</f>
        <v>4166.66667</v>
      </c>
      <c r="AD21" s="10"/>
      <c r="AE21" s="1">
        <f>ROUND(SUM(G21:AC21),5)</f>
        <v>50000.00004</v>
      </c>
    </row>
    <row r="22" spans="1:31" ht="25.5" customHeight="1" thickBot="1">
      <c r="A22" s="9"/>
      <c r="B22" s="9"/>
      <c r="C22" s="9"/>
      <c r="D22" s="9"/>
      <c r="E22" s="9" t="s">
        <v>20</v>
      </c>
      <c r="F22" s="9"/>
      <c r="G22" s="3">
        <f>$AE$22/12</f>
        <v>104.16666666666667</v>
      </c>
      <c r="H22" s="10"/>
      <c r="I22" s="3">
        <f>$AE$22/12</f>
        <v>104.16666666666667</v>
      </c>
      <c r="J22" s="10"/>
      <c r="K22" s="3">
        <f>$AE$22/12</f>
        <v>104.16666666666667</v>
      </c>
      <c r="L22" s="10"/>
      <c r="M22" s="3">
        <f>$AE$22/12</f>
        <v>104.16666666666667</v>
      </c>
      <c r="N22" s="10"/>
      <c r="O22" s="3">
        <f>$AE$22/12</f>
        <v>104.16666666666667</v>
      </c>
      <c r="P22" s="10"/>
      <c r="Q22" s="3">
        <f>$AE$22/12</f>
        <v>104.16666666666667</v>
      </c>
      <c r="R22" s="10"/>
      <c r="S22" s="3">
        <f>$AE$22/12</f>
        <v>104.16666666666667</v>
      </c>
      <c r="T22" s="10"/>
      <c r="U22" s="3">
        <f>$AE$22/12</f>
        <v>104.16666666666667</v>
      </c>
      <c r="V22" s="10"/>
      <c r="W22" s="3">
        <f>$AE$22/12</f>
        <v>104.16666666666667</v>
      </c>
      <c r="X22" s="10"/>
      <c r="Y22" s="3">
        <f>$AE$22/12</f>
        <v>104.16666666666667</v>
      </c>
      <c r="Z22" s="10"/>
      <c r="AA22" s="3">
        <f>$AE$22/12</f>
        <v>104.16666666666667</v>
      </c>
      <c r="AB22" s="10"/>
      <c r="AC22" s="3">
        <f>$AE$22/12</f>
        <v>104.16666666666667</v>
      </c>
      <c r="AD22" s="10"/>
      <c r="AE22" s="3">
        <v>1250</v>
      </c>
    </row>
    <row r="23" spans="1:31" ht="13.5" thickBot="1">
      <c r="A23" s="9"/>
      <c r="B23" s="9"/>
      <c r="C23" s="9"/>
      <c r="D23" s="9" t="s">
        <v>21</v>
      </c>
      <c r="E23" s="9"/>
      <c r="F23" s="9"/>
      <c r="G23" s="18">
        <f>ROUND(G17+SUM(G21:G22),5)</f>
        <v>4270.83334</v>
      </c>
      <c r="H23" s="10"/>
      <c r="I23" s="18">
        <f>ROUND(I17+SUM(I21:I22),5)</f>
        <v>4270.83334</v>
      </c>
      <c r="J23" s="10"/>
      <c r="K23" s="18">
        <f>ROUND(K17+SUM(K21:K22),5)</f>
        <v>4270.83334</v>
      </c>
      <c r="L23" s="10"/>
      <c r="M23" s="18">
        <f>ROUND(M17+SUM(M21:M22),5)</f>
        <v>4270.83334</v>
      </c>
      <c r="N23" s="10"/>
      <c r="O23" s="18">
        <f>ROUND(O17+SUM(O21:O22),5)</f>
        <v>4270.83334</v>
      </c>
      <c r="P23" s="10"/>
      <c r="Q23" s="18">
        <f>ROUND(Q17+SUM(Q21:Q22),5)</f>
        <v>4270.83334</v>
      </c>
      <c r="R23" s="10"/>
      <c r="S23" s="18">
        <f>ROUND(S17+SUM(S21:S22),5)</f>
        <v>4270.83334</v>
      </c>
      <c r="T23" s="10"/>
      <c r="U23" s="18">
        <f>ROUND(U17+SUM(U21:U22),5)</f>
        <v>4270.83334</v>
      </c>
      <c r="V23" s="10"/>
      <c r="W23" s="18">
        <f>ROUND(W17+SUM(W21:W22),5)</f>
        <v>4270.83334</v>
      </c>
      <c r="X23" s="10"/>
      <c r="Y23" s="18">
        <f>ROUND(Y17+SUM(Y21:Y22),5)</f>
        <v>4270.83334</v>
      </c>
      <c r="Z23" s="10"/>
      <c r="AA23" s="18">
        <f>ROUND(AA17+SUM(AA21:AA22),5)</f>
        <v>4270.83334</v>
      </c>
      <c r="AB23" s="10"/>
      <c r="AC23" s="18">
        <f>ROUND(AC17+SUM(AC21:AC22),5)</f>
        <v>4270.83334</v>
      </c>
      <c r="AD23" s="10"/>
      <c r="AE23" s="18">
        <f>ROUND(SUM(G23:AC23),5)</f>
        <v>51250.00008</v>
      </c>
    </row>
    <row r="24" spans="1:31" ht="25.5" customHeight="1">
      <c r="A24" s="9"/>
      <c r="B24" s="9"/>
      <c r="C24" s="9" t="s">
        <v>22</v>
      </c>
      <c r="D24" s="9"/>
      <c r="E24" s="9"/>
      <c r="F24" s="9"/>
      <c r="G24" s="1">
        <f>ROUND(G16-G23,5)</f>
        <v>8958.33332</v>
      </c>
      <c r="H24" s="10"/>
      <c r="I24" s="1">
        <f>ROUND(I16-I23,5)</f>
        <v>8958.33332</v>
      </c>
      <c r="J24" s="10"/>
      <c r="K24" s="1">
        <f>ROUND(K16-K23,5)</f>
        <v>8958.33332</v>
      </c>
      <c r="L24" s="10"/>
      <c r="M24" s="1">
        <f>ROUND(M16-M23,5)</f>
        <v>8958.33332</v>
      </c>
      <c r="N24" s="10"/>
      <c r="O24" s="1">
        <f>ROUND(O16-O23,5)</f>
        <v>8958.33332</v>
      </c>
      <c r="P24" s="10"/>
      <c r="Q24" s="1">
        <f>ROUND(Q16-Q23,5)</f>
        <v>8958.33332</v>
      </c>
      <c r="R24" s="10"/>
      <c r="S24" s="1">
        <f>ROUND(S16-S23,5)</f>
        <v>8958.33332</v>
      </c>
      <c r="T24" s="10"/>
      <c r="U24" s="1">
        <f>ROUND(U16-U23,5)</f>
        <v>8958.33332</v>
      </c>
      <c r="V24" s="10"/>
      <c r="W24" s="1">
        <f>ROUND(W16-W23,5)</f>
        <v>8958.33332</v>
      </c>
      <c r="X24" s="10"/>
      <c r="Y24" s="1">
        <f>ROUND(Y16-Y23,5)</f>
        <v>8958.33332</v>
      </c>
      <c r="Z24" s="10"/>
      <c r="AA24" s="1">
        <f>ROUND(AA16-AA23,5)</f>
        <v>8958.33332</v>
      </c>
      <c r="AB24" s="10"/>
      <c r="AC24" s="1">
        <f>ROUND(AC16-AC23,5)</f>
        <v>8958.33332</v>
      </c>
      <c r="AD24" s="10"/>
      <c r="AE24" s="1">
        <f>ROUND(SUM(G24:AC24),5)</f>
        <v>107499.99984</v>
      </c>
    </row>
    <row r="25" spans="1:31" ht="25.5" customHeight="1">
      <c r="A25" s="9"/>
      <c r="B25" s="9"/>
      <c r="C25" s="9"/>
      <c r="D25" s="9" t="s">
        <v>23</v>
      </c>
      <c r="E25" s="9"/>
      <c r="F25" s="9"/>
      <c r="G25" s="1"/>
      <c r="H25" s="10"/>
      <c r="I25" s="1"/>
      <c r="J25" s="10"/>
      <c r="K25" s="1"/>
      <c r="L25" s="10"/>
      <c r="M25" s="1"/>
      <c r="N25" s="10"/>
      <c r="O25" s="1"/>
      <c r="P25" s="10"/>
      <c r="Q25" s="1"/>
      <c r="R25" s="10"/>
      <c r="S25" s="1"/>
      <c r="T25" s="10"/>
      <c r="U25" s="1"/>
      <c r="V25" s="10"/>
      <c r="W25" s="1"/>
      <c r="X25" s="10"/>
      <c r="Y25" s="1"/>
      <c r="Z25" s="10"/>
      <c r="AA25" s="1"/>
      <c r="AB25" s="10"/>
      <c r="AC25" s="1"/>
      <c r="AD25" s="10"/>
      <c r="AE25" s="1"/>
    </row>
    <row r="26" spans="1:31" ht="12.75">
      <c r="A26" s="9"/>
      <c r="B26" s="9"/>
      <c r="C26" s="9"/>
      <c r="D26" s="9"/>
      <c r="E26" s="9" t="s">
        <v>24</v>
      </c>
      <c r="F26" s="9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</row>
    <row r="27" spans="1:31" ht="12.75">
      <c r="A27" s="9"/>
      <c r="B27" s="9"/>
      <c r="C27" s="9"/>
      <c r="D27" s="9"/>
      <c r="E27" s="9"/>
      <c r="F27" s="9" t="s">
        <v>25</v>
      </c>
      <c r="G27" s="1">
        <f>$AE$27/12</f>
        <v>133.33333333333334</v>
      </c>
      <c r="H27" s="10"/>
      <c r="I27" s="1">
        <f>$AE$27/12</f>
        <v>133.33333333333334</v>
      </c>
      <c r="J27" s="10"/>
      <c r="K27" s="1">
        <f>$AE$27/12</f>
        <v>133.33333333333334</v>
      </c>
      <c r="L27" s="10"/>
      <c r="M27" s="1">
        <f>$AE$27/12</f>
        <v>133.33333333333334</v>
      </c>
      <c r="N27" s="10"/>
      <c r="O27" s="1">
        <f>$AE$27/12</f>
        <v>133.33333333333334</v>
      </c>
      <c r="P27" s="10"/>
      <c r="Q27" s="1">
        <f>$AE$27/12</f>
        <v>133.33333333333334</v>
      </c>
      <c r="R27" s="10"/>
      <c r="S27" s="1">
        <f>$AE$27/12</f>
        <v>133.33333333333334</v>
      </c>
      <c r="T27" s="10"/>
      <c r="U27" s="1">
        <f>$AE$27/12</f>
        <v>133.33333333333334</v>
      </c>
      <c r="V27" s="10"/>
      <c r="W27" s="1">
        <f>$AE$27/12</f>
        <v>133.33333333333334</v>
      </c>
      <c r="X27" s="10"/>
      <c r="Y27" s="1">
        <f>$AE$27/12</f>
        <v>133.33333333333334</v>
      </c>
      <c r="Z27" s="10"/>
      <c r="AA27" s="1">
        <f>$AE$27/12</f>
        <v>133.33333333333334</v>
      </c>
      <c r="AB27" s="10"/>
      <c r="AC27" s="1">
        <f>$AE$27/12</f>
        <v>133.33333333333334</v>
      </c>
      <c r="AD27" s="10"/>
      <c r="AE27" s="1">
        <v>1600</v>
      </c>
    </row>
    <row r="28" spans="1:31" ht="12.75">
      <c r="A28" s="9"/>
      <c r="B28" s="9"/>
      <c r="C28" s="9"/>
      <c r="D28" s="9"/>
      <c r="E28" s="9"/>
      <c r="F28" s="9" t="s">
        <v>26</v>
      </c>
      <c r="G28" s="1">
        <f>$AE$28/12</f>
        <v>54.166666666666664</v>
      </c>
      <c r="H28" s="10"/>
      <c r="I28" s="1">
        <f>$AE$28/12</f>
        <v>54.166666666666664</v>
      </c>
      <c r="J28" s="10"/>
      <c r="K28" s="1">
        <f>$AE$28/12</f>
        <v>54.166666666666664</v>
      </c>
      <c r="L28" s="10"/>
      <c r="M28" s="1">
        <f>$AE$28/12</f>
        <v>54.166666666666664</v>
      </c>
      <c r="N28" s="10"/>
      <c r="O28" s="1">
        <f>$AE$28/12</f>
        <v>54.166666666666664</v>
      </c>
      <c r="P28" s="10"/>
      <c r="Q28" s="1">
        <f>$AE$28/12</f>
        <v>54.166666666666664</v>
      </c>
      <c r="R28" s="10"/>
      <c r="S28" s="1">
        <f>$AE$28/12</f>
        <v>54.166666666666664</v>
      </c>
      <c r="T28" s="10"/>
      <c r="U28" s="1">
        <f>$AE$28/12</f>
        <v>54.166666666666664</v>
      </c>
      <c r="V28" s="10"/>
      <c r="W28" s="1">
        <f>$AE$28/12</f>
        <v>54.166666666666664</v>
      </c>
      <c r="X28" s="10"/>
      <c r="Y28" s="1">
        <f>$AE$28/12</f>
        <v>54.166666666666664</v>
      </c>
      <c r="Z28" s="10"/>
      <c r="AA28" s="1">
        <f>$AE$28/12</f>
        <v>54.166666666666664</v>
      </c>
      <c r="AB28" s="10"/>
      <c r="AC28" s="1">
        <f>$AE$28/12</f>
        <v>54.166666666666664</v>
      </c>
      <c r="AD28" s="10"/>
      <c r="AE28" s="1">
        <v>650</v>
      </c>
    </row>
    <row r="29" spans="1:31" ht="12.75">
      <c r="A29" s="9"/>
      <c r="B29" s="9"/>
      <c r="C29" s="9"/>
      <c r="D29" s="9"/>
      <c r="E29" s="9"/>
      <c r="F29" s="9" t="s">
        <v>27</v>
      </c>
      <c r="G29" s="1">
        <f>$AE$29/12</f>
        <v>33.333333333333336</v>
      </c>
      <c r="H29" s="10"/>
      <c r="I29" s="1">
        <f>$AE$29/12</f>
        <v>33.333333333333336</v>
      </c>
      <c r="J29" s="10"/>
      <c r="K29" s="1">
        <f>$AE$29/12</f>
        <v>33.333333333333336</v>
      </c>
      <c r="L29" s="10"/>
      <c r="M29" s="1">
        <f>$AE$29/12</f>
        <v>33.333333333333336</v>
      </c>
      <c r="N29" s="10"/>
      <c r="O29" s="1">
        <f>$AE$29/12</f>
        <v>33.333333333333336</v>
      </c>
      <c r="P29" s="10"/>
      <c r="Q29" s="1">
        <f>$AE$29/12</f>
        <v>33.333333333333336</v>
      </c>
      <c r="R29" s="10"/>
      <c r="S29" s="1">
        <f>$AE$29/12</f>
        <v>33.333333333333336</v>
      </c>
      <c r="T29" s="10"/>
      <c r="U29" s="1">
        <f>$AE$29/12</f>
        <v>33.333333333333336</v>
      </c>
      <c r="V29" s="10"/>
      <c r="W29" s="1">
        <f>$AE$29/12</f>
        <v>33.333333333333336</v>
      </c>
      <c r="X29" s="10"/>
      <c r="Y29" s="1">
        <f>$AE$29/12</f>
        <v>33.333333333333336</v>
      </c>
      <c r="Z29" s="10"/>
      <c r="AA29" s="1">
        <f>$AE$29/12</f>
        <v>33.333333333333336</v>
      </c>
      <c r="AB29" s="10"/>
      <c r="AC29" s="1">
        <f>$AE$29/12</f>
        <v>33.333333333333336</v>
      </c>
      <c r="AD29" s="10"/>
      <c r="AE29" s="1">
        <v>400</v>
      </c>
    </row>
    <row r="30" spans="1:31" ht="12.75">
      <c r="A30" s="9"/>
      <c r="B30" s="9"/>
      <c r="C30" s="9"/>
      <c r="D30" s="9"/>
      <c r="E30" s="9"/>
      <c r="F30" s="9" t="s">
        <v>28</v>
      </c>
      <c r="G30" s="1">
        <f>$AE$30/12</f>
        <v>4.166666666666667</v>
      </c>
      <c r="H30" s="10"/>
      <c r="I30" s="1">
        <f>$AE$30/12</f>
        <v>4.166666666666667</v>
      </c>
      <c r="J30" s="10"/>
      <c r="K30" s="1">
        <f>$AE$30/12</f>
        <v>4.166666666666667</v>
      </c>
      <c r="L30" s="10"/>
      <c r="M30" s="1">
        <f>$AE$30/12</f>
        <v>4.166666666666667</v>
      </c>
      <c r="N30" s="10"/>
      <c r="O30" s="1">
        <f>$AE$30/12</f>
        <v>4.166666666666667</v>
      </c>
      <c r="P30" s="10"/>
      <c r="Q30" s="1">
        <f>$AE$30/12</f>
        <v>4.166666666666667</v>
      </c>
      <c r="R30" s="10"/>
      <c r="S30" s="1">
        <f>$AE$30/12</f>
        <v>4.166666666666667</v>
      </c>
      <c r="T30" s="10"/>
      <c r="U30" s="1">
        <f>$AE$30/12</f>
        <v>4.166666666666667</v>
      </c>
      <c r="V30" s="10"/>
      <c r="W30" s="1">
        <f>$AE$30/12</f>
        <v>4.166666666666667</v>
      </c>
      <c r="X30" s="10"/>
      <c r="Y30" s="1">
        <f>$AE$30/12</f>
        <v>4.166666666666667</v>
      </c>
      <c r="Z30" s="10"/>
      <c r="AA30" s="1">
        <f>$AE$30/12</f>
        <v>4.166666666666667</v>
      </c>
      <c r="AB30" s="10"/>
      <c r="AC30" s="1">
        <f>$AE$30/12</f>
        <v>4.166666666666667</v>
      </c>
      <c r="AD30" s="10"/>
      <c r="AE30" s="1">
        <v>50</v>
      </c>
    </row>
    <row r="31" spans="1:31" ht="12.75">
      <c r="A31" s="9"/>
      <c r="B31" s="9"/>
      <c r="C31" s="9"/>
      <c r="D31" s="9"/>
      <c r="E31" s="9"/>
      <c r="F31" s="9" t="s">
        <v>29</v>
      </c>
      <c r="G31" s="1">
        <f>$AE$31/12</f>
        <v>62.5</v>
      </c>
      <c r="H31" s="10"/>
      <c r="I31" s="1">
        <f>$AE$31/12</f>
        <v>62.5</v>
      </c>
      <c r="J31" s="10"/>
      <c r="K31" s="1">
        <f>$AE$31/12</f>
        <v>62.5</v>
      </c>
      <c r="L31" s="10"/>
      <c r="M31" s="1">
        <f>$AE$31/12</f>
        <v>62.5</v>
      </c>
      <c r="N31" s="10"/>
      <c r="O31" s="1">
        <f>$AE$31/12</f>
        <v>62.5</v>
      </c>
      <c r="P31" s="10"/>
      <c r="Q31" s="1">
        <f>$AE$31/12</f>
        <v>62.5</v>
      </c>
      <c r="R31" s="10"/>
      <c r="S31" s="1">
        <f>$AE$31/12</f>
        <v>62.5</v>
      </c>
      <c r="T31" s="10"/>
      <c r="U31" s="1">
        <f>$AE$31/12</f>
        <v>62.5</v>
      </c>
      <c r="V31" s="10"/>
      <c r="W31" s="1">
        <f>$AE$31/12</f>
        <v>62.5</v>
      </c>
      <c r="X31" s="10"/>
      <c r="Y31" s="1">
        <f>$AE$31/12</f>
        <v>62.5</v>
      </c>
      <c r="Z31" s="10"/>
      <c r="AA31" s="1">
        <f>$AE$31/12</f>
        <v>62.5</v>
      </c>
      <c r="AB31" s="10"/>
      <c r="AC31" s="1">
        <f>$AE$31/12</f>
        <v>62.5</v>
      </c>
      <c r="AD31" s="10"/>
      <c r="AE31" s="1">
        <v>750</v>
      </c>
    </row>
    <row r="32" spans="1:31" ht="12.75">
      <c r="A32" s="9"/>
      <c r="B32" s="9"/>
      <c r="C32" s="9"/>
      <c r="D32" s="9"/>
      <c r="E32" s="9"/>
      <c r="F32" s="9" t="s">
        <v>72</v>
      </c>
      <c r="G32" s="1">
        <f>$AE$32/12</f>
        <v>15</v>
      </c>
      <c r="H32" s="10"/>
      <c r="I32" s="1">
        <f>$AE$32/12</f>
        <v>15</v>
      </c>
      <c r="J32" s="10"/>
      <c r="K32" s="1">
        <f>$AE$32/12</f>
        <v>15</v>
      </c>
      <c r="L32" s="10"/>
      <c r="M32" s="1">
        <f>$AE$32/12</f>
        <v>15</v>
      </c>
      <c r="N32" s="10"/>
      <c r="O32" s="1">
        <f>$AE$32/12</f>
        <v>15</v>
      </c>
      <c r="P32" s="10"/>
      <c r="Q32" s="1">
        <f>$AE$32/12</f>
        <v>15</v>
      </c>
      <c r="R32" s="10"/>
      <c r="S32" s="1">
        <f>$AE$32/12</f>
        <v>15</v>
      </c>
      <c r="T32" s="10"/>
      <c r="U32" s="1">
        <f>$AE$32/12</f>
        <v>15</v>
      </c>
      <c r="V32" s="10"/>
      <c r="W32" s="1">
        <f>$AE$32/12</f>
        <v>15</v>
      </c>
      <c r="X32" s="10"/>
      <c r="Y32" s="1">
        <f>$AE$32/12</f>
        <v>15</v>
      </c>
      <c r="Z32" s="10"/>
      <c r="AA32" s="1">
        <f>$AE$32/12</f>
        <v>15</v>
      </c>
      <c r="AB32" s="10"/>
      <c r="AC32" s="1">
        <f>$AE$32/12</f>
        <v>15</v>
      </c>
      <c r="AD32" s="10"/>
      <c r="AE32" s="1">
        <v>180</v>
      </c>
    </row>
    <row r="33" spans="1:31" ht="12.75">
      <c r="A33" s="9"/>
      <c r="B33" s="9"/>
      <c r="C33" s="9"/>
      <c r="D33" s="9"/>
      <c r="E33" s="9"/>
      <c r="F33" s="9" t="s">
        <v>103</v>
      </c>
      <c r="G33" s="1">
        <f>$AE$33/12</f>
        <v>100</v>
      </c>
      <c r="H33" s="10"/>
      <c r="I33" s="1">
        <f>$AE$33/12</f>
        <v>100</v>
      </c>
      <c r="J33" s="10"/>
      <c r="K33" s="1">
        <f>$AE$33/12</f>
        <v>100</v>
      </c>
      <c r="L33" s="10"/>
      <c r="M33" s="1">
        <f>$AE$33/12</f>
        <v>100</v>
      </c>
      <c r="N33" s="10"/>
      <c r="O33" s="1">
        <f>$AE$33/12</f>
        <v>100</v>
      </c>
      <c r="P33" s="10"/>
      <c r="Q33" s="1">
        <f>$AE$33/12</f>
        <v>100</v>
      </c>
      <c r="R33" s="10"/>
      <c r="S33" s="1">
        <f>$AE$33/12</f>
        <v>100</v>
      </c>
      <c r="T33" s="10"/>
      <c r="U33" s="1">
        <f>$AE$33/12</f>
        <v>100</v>
      </c>
      <c r="V33" s="10"/>
      <c r="W33" s="1">
        <f>$AE$33/12</f>
        <v>100</v>
      </c>
      <c r="X33" s="10"/>
      <c r="Y33" s="1">
        <f>$AE$33/12</f>
        <v>100</v>
      </c>
      <c r="Z33" s="10"/>
      <c r="AA33" s="1">
        <f>$AE$33/12</f>
        <v>100</v>
      </c>
      <c r="AB33" s="10"/>
      <c r="AC33" s="1">
        <f>$AE$33/12</f>
        <v>100</v>
      </c>
      <c r="AD33" s="10"/>
      <c r="AE33" s="1">
        <v>1200</v>
      </c>
    </row>
    <row r="34" spans="1:31" ht="13.5" thickBot="1">
      <c r="A34" s="9"/>
      <c r="B34" s="9"/>
      <c r="C34" s="9"/>
      <c r="D34" s="9"/>
      <c r="E34" s="9"/>
      <c r="F34" s="9" t="s">
        <v>104</v>
      </c>
      <c r="G34" s="3">
        <f>$AE$34/12</f>
        <v>141.66666666666666</v>
      </c>
      <c r="H34" s="10"/>
      <c r="I34" s="3">
        <f>$AE$34/12</f>
        <v>141.66666666666666</v>
      </c>
      <c r="J34" s="10"/>
      <c r="K34" s="3">
        <f>$AE$34/12</f>
        <v>141.66666666666666</v>
      </c>
      <c r="L34" s="10"/>
      <c r="M34" s="3">
        <f>$AE$34/12</f>
        <v>141.66666666666666</v>
      </c>
      <c r="N34" s="10"/>
      <c r="O34" s="3">
        <f>$AE$34/12</f>
        <v>141.66666666666666</v>
      </c>
      <c r="P34" s="10"/>
      <c r="Q34" s="3">
        <f>$AE$34/12</f>
        <v>141.66666666666666</v>
      </c>
      <c r="R34" s="10"/>
      <c r="S34" s="3">
        <f>$AE$34/12</f>
        <v>141.66666666666666</v>
      </c>
      <c r="T34" s="10"/>
      <c r="U34" s="3">
        <f>$AE$34/12</f>
        <v>141.66666666666666</v>
      </c>
      <c r="V34" s="10"/>
      <c r="W34" s="3">
        <f>$AE$34/12</f>
        <v>141.66666666666666</v>
      </c>
      <c r="X34" s="10"/>
      <c r="Y34" s="3">
        <f>$AE$34/12</f>
        <v>141.66666666666666</v>
      </c>
      <c r="Z34" s="10"/>
      <c r="AA34" s="3">
        <f>$AE$34/12</f>
        <v>141.66666666666666</v>
      </c>
      <c r="AB34" s="10"/>
      <c r="AC34" s="3">
        <f>$AE$34/12</f>
        <v>141.66666666666666</v>
      </c>
      <c r="AD34" s="10"/>
      <c r="AE34" s="3">
        <v>1700</v>
      </c>
    </row>
    <row r="35" spans="1:31" ht="12.75">
      <c r="A35" s="9"/>
      <c r="B35" s="9"/>
      <c r="C35" s="9"/>
      <c r="D35" s="9"/>
      <c r="E35" s="9" t="s">
        <v>30</v>
      </c>
      <c r="F35" s="9"/>
      <c r="G35" s="1">
        <f>ROUND(SUM(G26:G34),5)</f>
        <v>544.16667</v>
      </c>
      <c r="H35" s="10"/>
      <c r="I35" s="1">
        <f>ROUND(SUM(I26:I34),5)</f>
        <v>544.16667</v>
      </c>
      <c r="J35" s="10"/>
      <c r="K35" s="1">
        <f>ROUND(SUM(K26:K34),5)</f>
        <v>544.16667</v>
      </c>
      <c r="L35" s="10"/>
      <c r="M35" s="1">
        <f>ROUND(SUM(M26:M34),5)</f>
        <v>544.16667</v>
      </c>
      <c r="N35" s="10"/>
      <c r="O35" s="1">
        <f>ROUND(SUM(O26:O34),5)</f>
        <v>544.16667</v>
      </c>
      <c r="P35" s="10"/>
      <c r="Q35" s="1">
        <f>ROUND(SUM(Q26:Q34),5)</f>
        <v>544.16667</v>
      </c>
      <c r="R35" s="10"/>
      <c r="S35" s="1">
        <f>ROUND(SUM(S26:S34),5)</f>
        <v>544.16667</v>
      </c>
      <c r="T35" s="10"/>
      <c r="U35" s="1">
        <f>ROUND(SUM(U26:U34),5)</f>
        <v>544.16667</v>
      </c>
      <c r="V35" s="10"/>
      <c r="W35" s="1">
        <f>ROUND(SUM(W26:W34),5)</f>
        <v>544.16667</v>
      </c>
      <c r="X35" s="10"/>
      <c r="Y35" s="1">
        <f>ROUND(SUM(Y26:Y34),5)</f>
        <v>544.16667</v>
      </c>
      <c r="Z35" s="10"/>
      <c r="AA35" s="1">
        <f>ROUND(SUM(AA26:AA34),5)</f>
        <v>544.16667</v>
      </c>
      <c r="AB35" s="10"/>
      <c r="AC35" s="1">
        <f>ROUND(SUM(AC26:AC34),5)</f>
        <v>544.16667</v>
      </c>
      <c r="AD35" s="10"/>
      <c r="AE35" s="1">
        <f>ROUND(SUM(G35:AC35),5)</f>
        <v>6530.00004</v>
      </c>
    </row>
    <row r="36" spans="1:31" ht="25.5" customHeight="1">
      <c r="A36" s="9"/>
      <c r="B36" s="9"/>
      <c r="C36" s="9"/>
      <c r="D36" s="9"/>
      <c r="E36" s="9" t="s">
        <v>31</v>
      </c>
      <c r="F36" s="9"/>
      <c r="G36" s="1">
        <f>$AE$36/12</f>
        <v>4166.666666666667</v>
      </c>
      <c r="H36" s="10"/>
      <c r="I36" s="1">
        <f>$AE$36/12</f>
        <v>4166.666666666667</v>
      </c>
      <c r="J36" s="10"/>
      <c r="K36" s="1">
        <f>$AE$36/12</f>
        <v>4166.666666666667</v>
      </c>
      <c r="L36" s="10"/>
      <c r="M36" s="1">
        <f>$AE$36/12</f>
        <v>4166.666666666667</v>
      </c>
      <c r="N36" s="10"/>
      <c r="O36" s="1">
        <f>$AE$36/12</f>
        <v>4166.666666666667</v>
      </c>
      <c r="P36" s="10"/>
      <c r="Q36" s="1">
        <f>$AE$36/12</f>
        <v>4166.666666666667</v>
      </c>
      <c r="R36" s="10"/>
      <c r="S36" s="1">
        <f>$AE$36/12</f>
        <v>4166.666666666667</v>
      </c>
      <c r="T36" s="10"/>
      <c r="U36" s="1">
        <f>$AE$36/12</f>
        <v>4166.666666666667</v>
      </c>
      <c r="V36" s="10"/>
      <c r="W36" s="1">
        <f>$AE$36/12</f>
        <v>4166.666666666667</v>
      </c>
      <c r="X36" s="10"/>
      <c r="Y36" s="1">
        <f>$AE$36/12</f>
        <v>4166.666666666667</v>
      </c>
      <c r="Z36" s="10"/>
      <c r="AA36" s="1">
        <f>$AE$36/12</f>
        <v>4166.666666666667</v>
      </c>
      <c r="AB36" s="10"/>
      <c r="AC36" s="1">
        <f>$AE$36/12</f>
        <v>4166.666666666667</v>
      </c>
      <c r="AD36" s="10"/>
      <c r="AE36" s="1">
        <v>50000</v>
      </c>
    </row>
    <row r="37" spans="1:31" ht="12.75">
      <c r="A37" s="9"/>
      <c r="B37" s="9"/>
      <c r="C37" s="9"/>
      <c r="D37" s="9"/>
      <c r="E37" s="9" t="s">
        <v>32</v>
      </c>
      <c r="F37" s="9"/>
      <c r="G37" s="1">
        <f>$AE$37/12</f>
        <v>310.4483333333333</v>
      </c>
      <c r="H37" s="10"/>
      <c r="I37" s="1">
        <f>$AE$37/12</f>
        <v>310.4483333333333</v>
      </c>
      <c r="J37" s="10"/>
      <c r="K37" s="1">
        <f>$AE$37/12</f>
        <v>310.4483333333333</v>
      </c>
      <c r="L37" s="10"/>
      <c r="M37" s="1">
        <f>$AE$37/12</f>
        <v>310.4483333333333</v>
      </c>
      <c r="N37" s="10"/>
      <c r="O37" s="1">
        <f>$AE$37/12</f>
        <v>310.4483333333333</v>
      </c>
      <c r="P37" s="10"/>
      <c r="Q37" s="1">
        <f>$AE$37/12</f>
        <v>310.4483333333333</v>
      </c>
      <c r="R37" s="10"/>
      <c r="S37" s="1">
        <f>$AE$37/12</f>
        <v>310.4483333333333</v>
      </c>
      <c r="T37" s="10"/>
      <c r="U37" s="1">
        <f>$AE$37/12</f>
        <v>310.4483333333333</v>
      </c>
      <c r="V37" s="10"/>
      <c r="W37" s="1">
        <f>$AE$37/12</f>
        <v>310.4483333333333</v>
      </c>
      <c r="X37" s="10"/>
      <c r="Y37" s="1">
        <f>$AE$37/12</f>
        <v>310.4483333333333</v>
      </c>
      <c r="Z37" s="10"/>
      <c r="AA37" s="1">
        <f>$AE$37/12</f>
        <v>310.4483333333333</v>
      </c>
      <c r="AB37" s="10"/>
      <c r="AC37" s="1">
        <f>$AE$37/12</f>
        <v>310.4483333333333</v>
      </c>
      <c r="AD37" s="10"/>
      <c r="AE37" s="1">
        <v>3725.38</v>
      </c>
    </row>
    <row r="38" spans="1:31" ht="12.75">
      <c r="A38" s="9"/>
      <c r="B38" s="9"/>
      <c r="C38" s="9"/>
      <c r="D38" s="9"/>
      <c r="E38" s="9" t="s">
        <v>33</v>
      </c>
      <c r="F38" s="9"/>
      <c r="G38" s="1">
        <f>$AE$38/12</f>
        <v>62.5</v>
      </c>
      <c r="H38" s="10"/>
      <c r="I38" s="1">
        <f>$AE$38/12</f>
        <v>62.5</v>
      </c>
      <c r="J38" s="10"/>
      <c r="K38" s="1">
        <f>$AE$38/12</f>
        <v>62.5</v>
      </c>
      <c r="L38" s="10"/>
      <c r="M38" s="1">
        <f>$AE$38/12</f>
        <v>62.5</v>
      </c>
      <c r="N38" s="10"/>
      <c r="O38" s="1">
        <f>$AE$38/12</f>
        <v>62.5</v>
      </c>
      <c r="P38" s="10"/>
      <c r="Q38" s="1">
        <f>$AE$38/12</f>
        <v>62.5</v>
      </c>
      <c r="R38" s="10"/>
      <c r="S38" s="1">
        <f>$AE$38/12</f>
        <v>62.5</v>
      </c>
      <c r="T38" s="10"/>
      <c r="U38" s="1">
        <f>$AE$38/12</f>
        <v>62.5</v>
      </c>
      <c r="V38" s="10"/>
      <c r="W38" s="1">
        <f>$AE$38/12</f>
        <v>62.5</v>
      </c>
      <c r="X38" s="10"/>
      <c r="Y38" s="1">
        <f>$AE$38/12</f>
        <v>62.5</v>
      </c>
      <c r="Z38" s="10"/>
      <c r="AA38" s="1">
        <f>$AE$38/12</f>
        <v>62.5</v>
      </c>
      <c r="AB38" s="10"/>
      <c r="AC38" s="1">
        <f>$AE$38/12</f>
        <v>62.5</v>
      </c>
      <c r="AD38" s="10"/>
      <c r="AE38" s="1">
        <v>750</v>
      </c>
    </row>
    <row r="39" spans="1:31" ht="12.75">
      <c r="A39" s="9"/>
      <c r="B39" s="9"/>
      <c r="C39" s="9"/>
      <c r="D39" s="9"/>
      <c r="E39" s="9" t="s">
        <v>34</v>
      </c>
      <c r="F39" s="9"/>
      <c r="G39" s="1">
        <f>$AE$39/12</f>
        <v>333.3333333333333</v>
      </c>
      <c r="H39" s="10"/>
      <c r="I39" s="1">
        <f>$AE$39/12</f>
        <v>333.3333333333333</v>
      </c>
      <c r="J39" s="10"/>
      <c r="K39" s="1">
        <f>$AE$39/12</f>
        <v>333.3333333333333</v>
      </c>
      <c r="L39" s="10"/>
      <c r="M39" s="1">
        <f>$AE$39/12</f>
        <v>333.3333333333333</v>
      </c>
      <c r="N39" s="10"/>
      <c r="O39" s="1">
        <f>$AE$39/12</f>
        <v>333.3333333333333</v>
      </c>
      <c r="P39" s="10"/>
      <c r="Q39" s="1">
        <f>$AE$39/12</f>
        <v>333.3333333333333</v>
      </c>
      <c r="R39" s="10"/>
      <c r="S39" s="1">
        <f>$AE$39/12</f>
        <v>333.3333333333333</v>
      </c>
      <c r="T39" s="10"/>
      <c r="U39" s="1">
        <f>$AE$39/12</f>
        <v>333.3333333333333</v>
      </c>
      <c r="V39" s="10"/>
      <c r="W39" s="1">
        <f>$AE$39/12</f>
        <v>333.3333333333333</v>
      </c>
      <c r="X39" s="10"/>
      <c r="Y39" s="1">
        <f>$AE$39/12</f>
        <v>333.3333333333333</v>
      </c>
      <c r="Z39" s="10"/>
      <c r="AA39" s="1">
        <f>$AE$39/12</f>
        <v>333.3333333333333</v>
      </c>
      <c r="AB39" s="10"/>
      <c r="AC39" s="1">
        <f>$AE$39/12</f>
        <v>333.3333333333333</v>
      </c>
      <c r="AD39" s="10"/>
      <c r="AE39" s="1">
        <v>4000</v>
      </c>
    </row>
    <row r="40" spans="1:31" ht="12.75">
      <c r="A40" s="9"/>
      <c r="B40" s="9"/>
      <c r="C40" s="9"/>
      <c r="D40" s="9"/>
      <c r="E40" s="9" t="s">
        <v>38</v>
      </c>
      <c r="F40" s="9"/>
      <c r="G40" s="1">
        <f>$AE$40/12</f>
        <v>110.41666666666667</v>
      </c>
      <c r="H40" s="10"/>
      <c r="I40" s="1">
        <f>$AE$40/12</f>
        <v>110.41666666666667</v>
      </c>
      <c r="J40" s="10"/>
      <c r="K40" s="1">
        <f>$AE$40/12</f>
        <v>110.41666666666667</v>
      </c>
      <c r="L40" s="10"/>
      <c r="M40" s="1">
        <f>$AE$40/12</f>
        <v>110.41666666666667</v>
      </c>
      <c r="N40" s="10"/>
      <c r="O40" s="1">
        <f>$AE$40/12</f>
        <v>110.41666666666667</v>
      </c>
      <c r="P40" s="10"/>
      <c r="Q40" s="1">
        <f>$AE$40/12</f>
        <v>110.41666666666667</v>
      </c>
      <c r="R40" s="10"/>
      <c r="S40" s="1">
        <f>$AE$40/12</f>
        <v>110.41666666666667</v>
      </c>
      <c r="T40" s="10"/>
      <c r="U40" s="1">
        <f>$AE$40/12</f>
        <v>110.41666666666667</v>
      </c>
      <c r="V40" s="10"/>
      <c r="W40" s="1">
        <f>$AE$40/12</f>
        <v>110.41666666666667</v>
      </c>
      <c r="X40" s="10"/>
      <c r="Y40" s="1">
        <f>$AE$40/12</f>
        <v>110.41666666666667</v>
      </c>
      <c r="Z40" s="10"/>
      <c r="AA40" s="1">
        <f>$AE$40/12</f>
        <v>110.41666666666667</v>
      </c>
      <c r="AB40" s="10"/>
      <c r="AC40" s="1">
        <f>$AE$40/12</f>
        <v>110.41666666666667</v>
      </c>
      <c r="AD40" s="10"/>
      <c r="AE40" s="1">
        <v>1325</v>
      </c>
    </row>
    <row r="41" spans="1:31" ht="12.75">
      <c r="A41" s="9"/>
      <c r="B41" s="9"/>
      <c r="C41" s="9"/>
      <c r="D41" s="9"/>
      <c r="E41" s="9" t="s">
        <v>39</v>
      </c>
      <c r="F41" s="9"/>
      <c r="G41" s="1">
        <f>$AE$41/12</f>
        <v>62.5</v>
      </c>
      <c r="H41" s="10"/>
      <c r="I41" s="1">
        <f>$AE$41/12</f>
        <v>62.5</v>
      </c>
      <c r="J41" s="10"/>
      <c r="K41" s="1">
        <f>$AE$41/12</f>
        <v>62.5</v>
      </c>
      <c r="L41" s="10"/>
      <c r="M41" s="1">
        <f>$AE$41/12</f>
        <v>62.5</v>
      </c>
      <c r="N41" s="10"/>
      <c r="O41" s="1">
        <f>$AE$41/12</f>
        <v>62.5</v>
      </c>
      <c r="P41" s="10"/>
      <c r="Q41" s="1">
        <f>$AE$41/12</f>
        <v>62.5</v>
      </c>
      <c r="R41" s="10"/>
      <c r="S41" s="1">
        <f>$AE$41/12</f>
        <v>62.5</v>
      </c>
      <c r="T41" s="10"/>
      <c r="U41" s="1">
        <f>$AE$41/12</f>
        <v>62.5</v>
      </c>
      <c r="V41" s="10"/>
      <c r="W41" s="1">
        <f>$AE$41/12</f>
        <v>62.5</v>
      </c>
      <c r="X41" s="10"/>
      <c r="Y41" s="1">
        <f>$AE$41/12</f>
        <v>62.5</v>
      </c>
      <c r="Z41" s="10"/>
      <c r="AA41" s="1">
        <f>$AE$41/12</f>
        <v>62.5</v>
      </c>
      <c r="AB41" s="10"/>
      <c r="AC41" s="1">
        <f>$AE$41/12</f>
        <v>62.5</v>
      </c>
      <c r="AD41" s="10"/>
      <c r="AE41" s="1">
        <v>750</v>
      </c>
    </row>
    <row r="42" spans="1:31" ht="12.75">
      <c r="A42" s="9"/>
      <c r="B42" s="9"/>
      <c r="C42" s="9"/>
      <c r="D42" s="9"/>
      <c r="E42" s="9" t="s">
        <v>108</v>
      </c>
      <c r="F42" s="9"/>
      <c r="G42" s="1">
        <f>$AE$42/12</f>
        <v>50</v>
      </c>
      <c r="H42" s="10"/>
      <c r="I42" s="1">
        <f>$AE$42/12</f>
        <v>50</v>
      </c>
      <c r="J42" s="10"/>
      <c r="K42" s="1">
        <f>$AE$42/12</f>
        <v>50</v>
      </c>
      <c r="L42" s="10"/>
      <c r="M42" s="1">
        <f>$AE$42/12</f>
        <v>50</v>
      </c>
      <c r="N42" s="10"/>
      <c r="O42" s="1">
        <f>$AE$42/12</f>
        <v>50</v>
      </c>
      <c r="P42" s="10"/>
      <c r="Q42" s="1">
        <f>$AE$42/12</f>
        <v>50</v>
      </c>
      <c r="R42" s="10"/>
      <c r="S42" s="1">
        <f>$AE$42/12</f>
        <v>50</v>
      </c>
      <c r="T42" s="10"/>
      <c r="U42" s="1">
        <f>$AE$42/12</f>
        <v>50</v>
      </c>
      <c r="V42" s="10"/>
      <c r="W42" s="1">
        <f>$AE$42/12</f>
        <v>50</v>
      </c>
      <c r="X42" s="10"/>
      <c r="Y42" s="1">
        <f>$AE$42/12</f>
        <v>50</v>
      </c>
      <c r="Z42" s="10"/>
      <c r="AA42" s="1">
        <f>$AE$42/12</f>
        <v>50</v>
      </c>
      <c r="AB42" s="10"/>
      <c r="AC42" s="1">
        <f>$AE$42/12</f>
        <v>50</v>
      </c>
      <c r="AD42" s="10"/>
      <c r="AE42" s="1">
        <v>600</v>
      </c>
    </row>
    <row r="43" spans="1:31" ht="12.75">
      <c r="A43" s="9"/>
      <c r="B43" s="9"/>
      <c r="C43" s="9"/>
      <c r="D43" s="9"/>
      <c r="E43" s="9" t="s">
        <v>74</v>
      </c>
      <c r="F43" s="9"/>
      <c r="G43" s="1">
        <f>$AE$43/12</f>
        <v>10.416666666666666</v>
      </c>
      <c r="H43" s="10"/>
      <c r="I43" s="1">
        <f>$AE$43/12</f>
        <v>10.416666666666666</v>
      </c>
      <c r="J43" s="10"/>
      <c r="K43" s="1">
        <f>$AE$43/12</f>
        <v>10.416666666666666</v>
      </c>
      <c r="L43" s="10"/>
      <c r="M43" s="1">
        <f>$AE$43/12</f>
        <v>10.416666666666666</v>
      </c>
      <c r="N43" s="10"/>
      <c r="O43" s="1">
        <f>$AE$43/12</f>
        <v>10.416666666666666</v>
      </c>
      <c r="P43" s="10"/>
      <c r="Q43" s="1">
        <f>$AE$43/12</f>
        <v>10.416666666666666</v>
      </c>
      <c r="R43" s="10"/>
      <c r="S43" s="1">
        <f>$AE$43/12</f>
        <v>10.416666666666666</v>
      </c>
      <c r="T43" s="10"/>
      <c r="U43" s="1">
        <f>$AE$43/12</f>
        <v>10.416666666666666</v>
      </c>
      <c r="V43" s="10"/>
      <c r="W43" s="1">
        <f>$AE$43/12</f>
        <v>10.416666666666666</v>
      </c>
      <c r="X43" s="10"/>
      <c r="Y43" s="1">
        <f>$AE$43/12</f>
        <v>10.416666666666666</v>
      </c>
      <c r="Z43" s="10"/>
      <c r="AA43" s="1">
        <f>$AE$43/12</f>
        <v>10.416666666666666</v>
      </c>
      <c r="AB43" s="10"/>
      <c r="AC43" s="1">
        <f>$AE$43/12</f>
        <v>10.416666666666666</v>
      </c>
      <c r="AD43" s="10"/>
      <c r="AE43" s="1">
        <v>125</v>
      </c>
    </row>
    <row r="44" spans="1:31" ht="12.75">
      <c r="A44" s="9"/>
      <c r="B44" s="9"/>
      <c r="C44" s="9"/>
      <c r="D44" s="9"/>
      <c r="E44" s="9" t="s">
        <v>40</v>
      </c>
      <c r="F44" s="9"/>
      <c r="G44" s="1">
        <f>$AE$44/12</f>
        <v>1200</v>
      </c>
      <c r="H44" s="10"/>
      <c r="I44" s="1">
        <f>$AE$44/12</f>
        <v>1200</v>
      </c>
      <c r="J44" s="10"/>
      <c r="K44" s="1">
        <f>$AE$44/12</f>
        <v>1200</v>
      </c>
      <c r="L44" s="10"/>
      <c r="M44" s="1">
        <f>$AE$44/12</f>
        <v>1200</v>
      </c>
      <c r="N44" s="10"/>
      <c r="O44" s="1">
        <f>$AE$44/12</f>
        <v>1200</v>
      </c>
      <c r="P44" s="10"/>
      <c r="Q44" s="1">
        <f>$AE$44/12</f>
        <v>1200</v>
      </c>
      <c r="R44" s="10"/>
      <c r="S44" s="1">
        <f>$AE$44/12</f>
        <v>1200</v>
      </c>
      <c r="T44" s="10"/>
      <c r="U44" s="1">
        <f>$AE$44/12</f>
        <v>1200</v>
      </c>
      <c r="V44" s="10"/>
      <c r="W44" s="1">
        <f>$AE$44/12</f>
        <v>1200</v>
      </c>
      <c r="X44" s="10"/>
      <c r="Y44" s="1">
        <f>$AE$44/12</f>
        <v>1200</v>
      </c>
      <c r="Z44" s="10"/>
      <c r="AA44" s="1">
        <f>$AE$44/12</f>
        <v>1200</v>
      </c>
      <c r="AB44" s="10"/>
      <c r="AC44" s="1">
        <f>$AE$44/12</f>
        <v>1200</v>
      </c>
      <c r="AD44" s="10"/>
      <c r="AE44" s="1">
        <v>14400</v>
      </c>
    </row>
    <row r="45" spans="1:31" ht="12.75">
      <c r="A45" s="9"/>
      <c r="B45" s="9"/>
      <c r="C45" s="9"/>
      <c r="D45" s="9"/>
      <c r="E45" s="9" t="s">
        <v>105</v>
      </c>
      <c r="F45" s="9"/>
      <c r="G45" s="1">
        <f>$AE$45/12</f>
        <v>177.08333333333334</v>
      </c>
      <c r="H45" s="10"/>
      <c r="I45" s="1">
        <f>$AE$45/12</f>
        <v>177.08333333333334</v>
      </c>
      <c r="J45" s="10"/>
      <c r="K45" s="1">
        <f>$AE$45/12</f>
        <v>177.08333333333334</v>
      </c>
      <c r="L45" s="10"/>
      <c r="M45" s="1">
        <f>$AE$45/12</f>
        <v>177.08333333333334</v>
      </c>
      <c r="N45" s="10"/>
      <c r="O45" s="1">
        <f>$AE$45/12</f>
        <v>177.08333333333334</v>
      </c>
      <c r="P45" s="10"/>
      <c r="Q45" s="1">
        <f>$AE$45/12</f>
        <v>177.08333333333334</v>
      </c>
      <c r="R45" s="10"/>
      <c r="S45" s="1">
        <f>$AE$45/12</f>
        <v>177.08333333333334</v>
      </c>
      <c r="T45" s="10"/>
      <c r="U45" s="1">
        <f>$AE$45/12</f>
        <v>177.08333333333334</v>
      </c>
      <c r="V45" s="10"/>
      <c r="W45" s="1">
        <f>$AE$45/12</f>
        <v>177.08333333333334</v>
      </c>
      <c r="X45" s="10"/>
      <c r="Y45" s="1">
        <f>$AE$45/12</f>
        <v>177.08333333333334</v>
      </c>
      <c r="Z45" s="10"/>
      <c r="AA45" s="1">
        <f>$AE$45/12</f>
        <v>177.08333333333334</v>
      </c>
      <c r="AB45" s="10"/>
      <c r="AC45" s="1">
        <f>$AE$45/12</f>
        <v>177.08333333333334</v>
      </c>
      <c r="AD45" s="10"/>
      <c r="AE45" s="1">
        <v>2125</v>
      </c>
    </row>
    <row r="46" spans="1:31" ht="12.75">
      <c r="A46" s="9"/>
      <c r="B46" s="9"/>
      <c r="C46" s="9"/>
      <c r="D46" s="9"/>
      <c r="E46" s="9" t="s">
        <v>43</v>
      </c>
      <c r="F46" s="9"/>
      <c r="G46" s="1">
        <f>$AE$46/12</f>
        <v>229.16666666666666</v>
      </c>
      <c r="H46" s="10"/>
      <c r="I46" s="1">
        <f>$AE$46/12</f>
        <v>229.16666666666666</v>
      </c>
      <c r="J46" s="10"/>
      <c r="K46" s="1">
        <f>$AE$46/12</f>
        <v>229.16666666666666</v>
      </c>
      <c r="L46" s="10"/>
      <c r="M46" s="1">
        <f>$AE$46/12</f>
        <v>229.16666666666666</v>
      </c>
      <c r="N46" s="10"/>
      <c r="O46" s="1">
        <f>$AE$46/12</f>
        <v>229.16666666666666</v>
      </c>
      <c r="P46" s="10"/>
      <c r="Q46" s="1">
        <f>$AE$46/12</f>
        <v>229.16666666666666</v>
      </c>
      <c r="R46" s="10"/>
      <c r="S46" s="1">
        <f>$AE$46/12</f>
        <v>229.16666666666666</v>
      </c>
      <c r="T46" s="10"/>
      <c r="U46" s="1">
        <f>$AE$46/12</f>
        <v>229.16666666666666</v>
      </c>
      <c r="V46" s="10"/>
      <c r="W46" s="1">
        <f>$AE$46/12</f>
        <v>229.16666666666666</v>
      </c>
      <c r="X46" s="10"/>
      <c r="Y46" s="1">
        <f>$AE$46/12</f>
        <v>229.16666666666666</v>
      </c>
      <c r="Z46" s="10"/>
      <c r="AA46" s="1">
        <f>$AE$46/12</f>
        <v>229.16666666666666</v>
      </c>
      <c r="AB46" s="10"/>
      <c r="AC46" s="1">
        <f>$AE$46/12</f>
        <v>229.16666666666666</v>
      </c>
      <c r="AD46" s="10"/>
      <c r="AE46" s="1">
        <v>2750</v>
      </c>
    </row>
    <row r="47" spans="1:31" ht="12.75">
      <c r="A47" s="9"/>
      <c r="B47" s="9"/>
      <c r="C47" s="9"/>
      <c r="D47" s="9"/>
      <c r="E47" s="9" t="s">
        <v>127</v>
      </c>
      <c r="F47" s="9"/>
      <c r="G47" s="1">
        <f>$AE$47/12</f>
        <v>8.333333333333334</v>
      </c>
      <c r="H47" s="10"/>
      <c r="I47" s="1">
        <f>$AE$47/12</f>
        <v>8.333333333333334</v>
      </c>
      <c r="J47" s="10"/>
      <c r="K47" s="1">
        <f>$AE$47/12</f>
        <v>8.333333333333334</v>
      </c>
      <c r="L47" s="10"/>
      <c r="M47" s="1">
        <f>$AE$47/12</f>
        <v>8.333333333333334</v>
      </c>
      <c r="N47" s="10"/>
      <c r="O47" s="1">
        <f>$AE$47/12</f>
        <v>8.333333333333334</v>
      </c>
      <c r="P47" s="10"/>
      <c r="Q47" s="1">
        <f>$AE$47/12</f>
        <v>8.333333333333334</v>
      </c>
      <c r="R47" s="10"/>
      <c r="S47" s="1">
        <f>$AE$47/12</f>
        <v>8.333333333333334</v>
      </c>
      <c r="T47" s="10"/>
      <c r="U47" s="1">
        <f>$AE$47/12</f>
        <v>8.333333333333334</v>
      </c>
      <c r="V47" s="10"/>
      <c r="W47" s="1">
        <f>$AE$47/12</f>
        <v>8.333333333333334</v>
      </c>
      <c r="X47" s="10"/>
      <c r="Y47" s="1">
        <f>$AE$47/12</f>
        <v>8.333333333333334</v>
      </c>
      <c r="Z47" s="10"/>
      <c r="AA47" s="1">
        <f>$AE$47/12</f>
        <v>8.333333333333334</v>
      </c>
      <c r="AB47" s="10"/>
      <c r="AC47" s="1">
        <f>$AE$47/12</f>
        <v>8.333333333333334</v>
      </c>
      <c r="AD47" s="10"/>
      <c r="AE47" s="1">
        <v>100</v>
      </c>
    </row>
    <row r="48" spans="1:31" ht="12.75">
      <c r="A48" s="9"/>
      <c r="B48" s="9"/>
      <c r="C48" s="9"/>
      <c r="D48" s="9"/>
      <c r="E48" s="9" t="s">
        <v>47</v>
      </c>
      <c r="F48" s="9"/>
      <c r="G48" s="1">
        <f>$AE$48/12</f>
        <v>16.666666666666668</v>
      </c>
      <c r="H48" s="10"/>
      <c r="I48" s="1">
        <f>$AE$48/12</f>
        <v>16.666666666666668</v>
      </c>
      <c r="J48" s="10"/>
      <c r="K48" s="1">
        <f>$AE$48/12</f>
        <v>16.666666666666668</v>
      </c>
      <c r="L48" s="10"/>
      <c r="M48" s="1">
        <f>$AE$48/12</f>
        <v>16.666666666666668</v>
      </c>
      <c r="N48" s="10"/>
      <c r="O48" s="1">
        <f>$AE$48/12</f>
        <v>16.666666666666668</v>
      </c>
      <c r="P48" s="10"/>
      <c r="Q48" s="1">
        <f>$AE$48/12</f>
        <v>16.666666666666668</v>
      </c>
      <c r="R48" s="10"/>
      <c r="S48" s="1">
        <f>$AE$48/12</f>
        <v>16.666666666666668</v>
      </c>
      <c r="T48" s="10"/>
      <c r="U48" s="1">
        <f>$AE$48/12</f>
        <v>16.666666666666668</v>
      </c>
      <c r="V48" s="10"/>
      <c r="W48" s="1">
        <f>$AE$48/12</f>
        <v>16.666666666666668</v>
      </c>
      <c r="X48" s="10"/>
      <c r="Y48" s="1">
        <f>$AE$48/12</f>
        <v>16.666666666666668</v>
      </c>
      <c r="Z48" s="10"/>
      <c r="AA48" s="1">
        <f>$AE$48/12</f>
        <v>16.666666666666668</v>
      </c>
      <c r="AB48" s="10"/>
      <c r="AC48" s="1">
        <f>$AE$48/12</f>
        <v>16.666666666666668</v>
      </c>
      <c r="AD48" s="10"/>
      <c r="AE48" s="1">
        <v>200</v>
      </c>
    </row>
    <row r="49" spans="1:31" ht="12.75">
      <c r="A49" s="9"/>
      <c r="B49" s="9"/>
      <c r="C49" s="9"/>
      <c r="D49" s="9"/>
      <c r="E49" s="9" t="s">
        <v>48</v>
      </c>
      <c r="F49" s="9"/>
      <c r="G49" s="1">
        <f>$AE$49/12</f>
        <v>68.75</v>
      </c>
      <c r="H49" s="10"/>
      <c r="I49" s="1">
        <f>$AE$49/12</f>
        <v>68.75</v>
      </c>
      <c r="J49" s="10"/>
      <c r="K49" s="1">
        <f>$AE$49/12</f>
        <v>68.75</v>
      </c>
      <c r="L49" s="10"/>
      <c r="M49" s="1">
        <f>$AE$49/12</f>
        <v>68.75</v>
      </c>
      <c r="N49" s="10"/>
      <c r="O49" s="1">
        <f>$AE$49/12</f>
        <v>68.75</v>
      </c>
      <c r="P49" s="10"/>
      <c r="Q49" s="1">
        <f>$AE$49/12</f>
        <v>68.75</v>
      </c>
      <c r="R49" s="10"/>
      <c r="S49" s="1">
        <f>$AE$49/12</f>
        <v>68.75</v>
      </c>
      <c r="T49" s="10"/>
      <c r="U49" s="1">
        <f>$AE$49/12</f>
        <v>68.75</v>
      </c>
      <c r="V49" s="10"/>
      <c r="W49" s="1">
        <f>$AE$49/12</f>
        <v>68.75</v>
      </c>
      <c r="X49" s="10"/>
      <c r="Y49" s="1">
        <f>$AE$49/12</f>
        <v>68.75</v>
      </c>
      <c r="Z49" s="10"/>
      <c r="AA49" s="1">
        <f>$AE$49/12</f>
        <v>68.75</v>
      </c>
      <c r="AB49" s="10"/>
      <c r="AC49" s="1">
        <f>$AE$49/12</f>
        <v>68.75</v>
      </c>
      <c r="AD49" s="10"/>
      <c r="AE49" s="1">
        <v>825</v>
      </c>
    </row>
    <row r="50" spans="1:31" ht="12.75">
      <c r="A50" s="9"/>
      <c r="B50" s="9"/>
      <c r="C50" s="9"/>
      <c r="D50" s="9"/>
      <c r="E50" s="9" t="s">
        <v>49</v>
      </c>
      <c r="F50" s="9"/>
      <c r="G50" s="1">
        <f>$AE$50/12</f>
        <v>58.333333333333336</v>
      </c>
      <c r="H50" s="10"/>
      <c r="I50" s="1">
        <f>$AE$50/12</f>
        <v>58.333333333333336</v>
      </c>
      <c r="J50" s="10"/>
      <c r="K50" s="1">
        <f>$AE$50/12</f>
        <v>58.333333333333336</v>
      </c>
      <c r="L50" s="10"/>
      <c r="M50" s="1">
        <f>$AE$50/12</f>
        <v>58.333333333333336</v>
      </c>
      <c r="N50" s="10"/>
      <c r="O50" s="1">
        <f>$AE$50/12</f>
        <v>58.333333333333336</v>
      </c>
      <c r="P50" s="10"/>
      <c r="Q50" s="1">
        <f>$AE$50/12</f>
        <v>58.333333333333336</v>
      </c>
      <c r="R50" s="10"/>
      <c r="S50" s="1">
        <f>$AE$50/12</f>
        <v>58.333333333333336</v>
      </c>
      <c r="T50" s="10"/>
      <c r="U50" s="1">
        <f>$AE$50/12</f>
        <v>58.333333333333336</v>
      </c>
      <c r="V50" s="10"/>
      <c r="W50" s="1">
        <f>$AE$50/12</f>
        <v>58.333333333333336</v>
      </c>
      <c r="X50" s="10"/>
      <c r="Y50" s="1">
        <f>$AE$50/12</f>
        <v>58.333333333333336</v>
      </c>
      <c r="Z50" s="10"/>
      <c r="AA50" s="1">
        <f>$AE$50/12</f>
        <v>58.333333333333336</v>
      </c>
      <c r="AB50" s="10"/>
      <c r="AC50" s="1">
        <f>$AE$50/12</f>
        <v>58.333333333333336</v>
      </c>
      <c r="AD50" s="10"/>
      <c r="AE50" s="1">
        <v>700</v>
      </c>
    </row>
    <row r="51" spans="1:31" ht="12.75">
      <c r="A51" s="9"/>
      <c r="B51" s="9"/>
      <c r="C51" s="9"/>
      <c r="D51" s="9"/>
      <c r="E51" s="9" t="s">
        <v>50</v>
      </c>
      <c r="F51" s="9"/>
      <c r="G51" s="1">
        <f>$AE$51/12</f>
        <v>137.5</v>
      </c>
      <c r="H51" s="10"/>
      <c r="I51" s="1">
        <f>$AE$51/12</f>
        <v>137.5</v>
      </c>
      <c r="J51" s="10"/>
      <c r="K51" s="1">
        <f>$AE$51/12</f>
        <v>137.5</v>
      </c>
      <c r="L51" s="10"/>
      <c r="M51" s="1">
        <f>$AE$51/12</f>
        <v>137.5</v>
      </c>
      <c r="N51" s="10"/>
      <c r="O51" s="1">
        <f>$AE$51/12</f>
        <v>137.5</v>
      </c>
      <c r="P51" s="10"/>
      <c r="Q51" s="1">
        <f>$AE$51/12</f>
        <v>137.5</v>
      </c>
      <c r="R51" s="10"/>
      <c r="S51" s="1">
        <f>$AE$51/12</f>
        <v>137.5</v>
      </c>
      <c r="T51" s="10"/>
      <c r="U51" s="1">
        <f>$AE$51/12</f>
        <v>137.5</v>
      </c>
      <c r="V51" s="10"/>
      <c r="W51" s="1">
        <f>$AE$51/12</f>
        <v>137.5</v>
      </c>
      <c r="X51" s="10"/>
      <c r="Y51" s="1">
        <f>$AE$51/12</f>
        <v>137.5</v>
      </c>
      <c r="Z51" s="10"/>
      <c r="AA51" s="1">
        <f>$AE$51/12</f>
        <v>137.5</v>
      </c>
      <c r="AB51" s="10"/>
      <c r="AC51" s="1">
        <f>$AE$51/12</f>
        <v>137.5</v>
      </c>
      <c r="AD51" s="10"/>
      <c r="AE51" s="1">
        <v>1650</v>
      </c>
    </row>
    <row r="52" spans="1:31" ht="12.75">
      <c r="A52" s="9"/>
      <c r="B52" s="9"/>
      <c r="C52" s="9"/>
      <c r="D52" s="9"/>
      <c r="E52" s="9" t="s">
        <v>51</v>
      </c>
      <c r="F52" s="9"/>
      <c r="G52" s="1">
        <f>$AE$52/12</f>
        <v>333.3333333333333</v>
      </c>
      <c r="H52" s="10"/>
      <c r="I52" s="1">
        <f>$AE$52/12</f>
        <v>333.3333333333333</v>
      </c>
      <c r="J52" s="10"/>
      <c r="K52" s="1">
        <f>$AE$52/12</f>
        <v>333.3333333333333</v>
      </c>
      <c r="L52" s="10"/>
      <c r="M52" s="1">
        <f>$AE$52/12</f>
        <v>333.3333333333333</v>
      </c>
      <c r="N52" s="10"/>
      <c r="O52" s="1">
        <f>$AE$52/12</f>
        <v>333.3333333333333</v>
      </c>
      <c r="P52" s="10"/>
      <c r="Q52" s="1">
        <f>$AE$52/12</f>
        <v>333.3333333333333</v>
      </c>
      <c r="R52" s="10"/>
      <c r="S52" s="1">
        <f>$AE$52/12</f>
        <v>333.3333333333333</v>
      </c>
      <c r="T52" s="10"/>
      <c r="U52" s="1">
        <f>$AE$52/12</f>
        <v>333.3333333333333</v>
      </c>
      <c r="V52" s="10"/>
      <c r="W52" s="1">
        <f>$AE$52/12</f>
        <v>333.3333333333333</v>
      </c>
      <c r="X52" s="10"/>
      <c r="Y52" s="1">
        <f>$AE$52/12</f>
        <v>333.3333333333333</v>
      </c>
      <c r="Z52" s="10"/>
      <c r="AA52" s="1">
        <f>$AE$52/12</f>
        <v>333.3333333333333</v>
      </c>
      <c r="AB52" s="10"/>
      <c r="AC52" s="1">
        <f>$AE$52/12</f>
        <v>333.3333333333333</v>
      </c>
      <c r="AD52" s="10"/>
      <c r="AE52" s="1">
        <v>4000</v>
      </c>
    </row>
    <row r="53" spans="1:31" ht="12.75">
      <c r="A53" s="9"/>
      <c r="B53" s="9"/>
      <c r="C53" s="9"/>
      <c r="D53" s="9"/>
      <c r="E53" s="9" t="s">
        <v>53</v>
      </c>
      <c r="F53" s="9"/>
      <c r="G53" s="1">
        <f>$AE$53/12</f>
        <v>4.166666666666667</v>
      </c>
      <c r="H53" s="10"/>
      <c r="I53" s="1">
        <f>$AE$53/12</f>
        <v>4.166666666666667</v>
      </c>
      <c r="J53" s="10"/>
      <c r="K53" s="1">
        <f>$AE$53/12</f>
        <v>4.166666666666667</v>
      </c>
      <c r="L53" s="10"/>
      <c r="M53" s="1">
        <f>$AE$53/12</f>
        <v>4.166666666666667</v>
      </c>
      <c r="N53" s="10"/>
      <c r="O53" s="1">
        <f>$AE$53/12</f>
        <v>4.166666666666667</v>
      </c>
      <c r="P53" s="10"/>
      <c r="Q53" s="1">
        <f>$AE$53/12</f>
        <v>4.166666666666667</v>
      </c>
      <c r="R53" s="10"/>
      <c r="S53" s="1">
        <f>$AE$53/12</f>
        <v>4.166666666666667</v>
      </c>
      <c r="T53" s="10"/>
      <c r="U53" s="1">
        <f>$AE$53/12</f>
        <v>4.166666666666667</v>
      </c>
      <c r="V53" s="10"/>
      <c r="W53" s="1">
        <f>$AE$53/12</f>
        <v>4.166666666666667</v>
      </c>
      <c r="X53" s="10"/>
      <c r="Y53" s="1">
        <f>$AE$53/12</f>
        <v>4.166666666666667</v>
      </c>
      <c r="Z53" s="10"/>
      <c r="AA53" s="1">
        <f>$AE$53/12</f>
        <v>4.166666666666667</v>
      </c>
      <c r="AB53" s="10"/>
      <c r="AC53" s="1">
        <f>$AE$53/12</f>
        <v>4.166666666666667</v>
      </c>
      <c r="AD53" s="10"/>
      <c r="AE53" s="1">
        <v>50</v>
      </c>
    </row>
    <row r="54" spans="1:31" ht="12.75">
      <c r="A54" s="9"/>
      <c r="B54" s="9"/>
      <c r="C54" s="9"/>
      <c r="D54" s="9"/>
      <c r="E54" s="9" t="s">
        <v>54</v>
      </c>
      <c r="F54" s="9"/>
      <c r="G54" s="1">
        <f>$AE$54/12</f>
        <v>41.666666666666664</v>
      </c>
      <c r="H54" s="10"/>
      <c r="I54" s="1">
        <f>$AE$54/12</f>
        <v>41.666666666666664</v>
      </c>
      <c r="J54" s="10"/>
      <c r="K54" s="1">
        <f>$AE$54/12</f>
        <v>41.666666666666664</v>
      </c>
      <c r="L54" s="10"/>
      <c r="M54" s="1">
        <f>$AE$54/12</f>
        <v>41.666666666666664</v>
      </c>
      <c r="N54" s="10"/>
      <c r="O54" s="1">
        <f>$AE$54/12</f>
        <v>41.666666666666664</v>
      </c>
      <c r="P54" s="10"/>
      <c r="Q54" s="1">
        <f>$AE$54/12</f>
        <v>41.666666666666664</v>
      </c>
      <c r="R54" s="10"/>
      <c r="S54" s="1">
        <f>$AE$54/12</f>
        <v>41.666666666666664</v>
      </c>
      <c r="T54" s="10"/>
      <c r="U54" s="1">
        <f>$AE$54/12</f>
        <v>41.666666666666664</v>
      </c>
      <c r="V54" s="10"/>
      <c r="W54" s="1">
        <f>$AE$54/12</f>
        <v>41.666666666666664</v>
      </c>
      <c r="X54" s="10"/>
      <c r="Y54" s="1">
        <f>$AE$54/12</f>
        <v>41.666666666666664</v>
      </c>
      <c r="Z54" s="10"/>
      <c r="AA54" s="1">
        <f>$AE$54/12</f>
        <v>41.666666666666664</v>
      </c>
      <c r="AB54" s="10"/>
      <c r="AC54" s="1">
        <f>$AE$54/12</f>
        <v>41.666666666666664</v>
      </c>
      <c r="AD54" s="10"/>
      <c r="AE54" s="1">
        <v>500</v>
      </c>
    </row>
    <row r="55" spans="1:31" ht="12.75">
      <c r="A55" s="9"/>
      <c r="B55" s="9"/>
      <c r="C55" s="9"/>
      <c r="D55" s="9"/>
      <c r="E55" s="9" t="s">
        <v>55</v>
      </c>
      <c r="F55" s="9"/>
      <c r="G55" s="1">
        <f>$AE$55/12</f>
        <v>10</v>
      </c>
      <c r="H55" s="10"/>
      <c r="I55" s="1">
        <f>$AE$55/12</f>
        <v>10</v>
      </c>
      <c r="J55" s="10"/>
      <c r="K55" s="1">
        <f>$AE$55/12</f>
        <v>10</v>
      </c>
      <c r="L55" s="10"/>
      <c r="M55" s="1">
        <f>$AE$55/12</f>
        <v>10</v>
      </c>
      <c r="N55" s="10"/>
      <c r="O55" s="1">
        <f>$AE$55/12</f>
        <v>10</v>
      </c>
      <c r="P55" s="10"/>
      <c r="Q55" s="1">
        <f>$AE$55/12</f>
        <v>10</v>
      </c>
      <c r="R55" s="10"/>
      <c r="S55" s="1">
        <f>$AE$55/12</f>
        <v>10</v>
      </c>
      <c r="T55" s="10"/>
      <c r="U55" s="1">
        <f>$AE$55/12</f>
        <v>10</v>
      </c>
      <c r="V55" s="10"/>
      <c r="W55" s="1">
        <f>$AE$55/12</f>
        <v>10</v>
      </c>
      <c r="X55" s="10"/>
      <c r="Y55" s="1">
        <f>$AE$55/12</f>
        <v>10</v>
      </c>
      <c r="Z55" s="10"/>
      <c r="AA55" s="1">
        <f>$AE$55/12</f>
        <v>10</v>
      </c>
      <c r="AB55" s="10"/>
      <c r="AC55" s="1">
        <f>$AE$55/12</f>
        <v>10</v>
      </c>
      <c r="AD55" s="10"/>
      <c r="AE55" s="1">
        <v>120</v>
      </c>
    </row>
    <row r="56" spans="1:31" ht="12.75">
      <c r="A56" s="9"/>
      <c r="B56" s="9"/>
      <c r="C56" s="9"/>
      <c r="D56" s="9"/>
      <c r="E56" s="9" t="s">
        <v>126</v>
      </c>
      <c r="F56" s="9"/>
      <c r="G56" s="1">
        <v>0</v>
      </c>
      <c r="H56" s="10"/>
      <c r="I56" s="1">
        <v>0</v>
      </c>
      <c r="J56" s="10"/>
      <c r="K56" s="1">
        <v>0</v>
      </c>
      <c r="L56" s="10"/>
      <c r="M56" s="1">
        <v>0</v>
      </c>
      <c r="N56" s="10"/>
      <c r="O56" s="1">
        <v>27</v>
      </c>
      <c r="P56" s="10"/>
      <c r="Q56" s="1">
        <v>0</v>
      </c>
      <c r="R56" s="10"/>
      <c r="S56" s="1">
        <v>0</v>
      </c>
      <c r="T56" s="10"/>
      <c r="U56" s="1">
        <v>0</v>
      </c>
      <c r="V56" s="10"/>
      <c r="W56" s="1">
        <v>0</v>
      </c>
      <c r="X56" s="10"/>
      <c r="Y56" s="1">
        <v>0</v>
      </c>
      <c r="Z56" s="10"/>
      <c r="AA56" s="1">
        <v>0</v>
      </c>
      <c r="AB56" s="10"/>
      <c r="AC56" s="1">
        <v>0</v>
      </c>
      <c r="AD56" s="10"/>
      <c r="AE56" s="1">
        <v>27</v>
      </c>
    </row>
    <row r="57" spans="1:31" ht="12.75">
      <c r="A57" s="9"/>
      <c r="B57" s="9"/>
      <c r="C57" s="9"/>
      <c r="D57" s="9"/>
      <c r="E57" s="9" t="s">
        <v>56</v>
      </c>
      <c r="F57" s="9"/>
      <c r="G57" s="1">
        <f>$AE$57/12</f>
        <v>0</v>
      </c>
      <c r="H57" s="10"/>
      <c r="I57" s="1">
        <f>$AE$57/12</f>
        <v>0</v>
      </c>
      <c r="J57" s="10"/>
      <c r="K57" s="1">
        <f>$AE$57/12</f>
        <v>0</v>
      </c>
      <c r="L57" s="10"/>
      <c r="M57" s="1">
        <f>$AE$57/12</f>
        <v>0</v>
      </c>
      <c r="N57" s="10"/>
      <c r="O57" s="1">
        <f>$AE$57/12</f>
        <v>0</v>
      </c>
      <c r="P57" s="10"/>
      <c r="Q57" s="1">
        <f>$AE$57/12</f>
        <v>0</v>
      </c>
      <c r="R57" s="10"/>
      <c r="S57" s="1">
        <f>$AE$57/12</f>
        <v>0</v>
      </c>
      <c r="T57" s="10"/>
      <c r="U57" s="1">
        <f>$AE$57/12</f>
        <v>0</v>
      </c>
      <c r="V57" s="10"/>
      <c r="W57" s="1">
        <f>$AE$57/12</f>
        <v>0</v>
      </c>
      <c r="X57" s="10"/>
      <c r="Y57" s="1">
        <f>$AE$57/12</f>
        <v>0</v>
      </c>
      <c r="Z57" s="10"/>
      <c r="AA57" s="1">
        <f>$AE$57/12</f>
        <v>0</v>
      </c>
      <c r="AB57" s="10"/>
      <c r="AC57" s="1">
        <f>$AE$57/12</f>
        <v>0</v>
      </c>
      <c r="AD57" s="10"/>
      <c r="AE57" s="1"/>
    </row>
    <row r="58" spans="1:31" ht="12.75">
      <c r="A58" s="9"/>
      <c r="B58" s="9"/>
      <c r="C58" s="9"/>
      <c r="D58" s="9"/>
      <c r="E58" s="9"/>
      <c r="F58" s="9" t="s">
        <v>76</v>
      </c>
      <c r="G58" s="1">
        <f>$AE$58/12</f>
        <v>0</v>
      </c>
      <c r="H58" s="10"/>
      <c r="I58" s="1">
        <f>$AE$58/12</f>
        <v>0</v>
      </c>
      <c r="J58" s="10"/>
      <c r="K58" s="1">
        <f>$AE$58/12</f>
        <v>0</v>
      </c>
      <c r="L58" s="10"/>
      <c r="M58" s="1">
        <f>$AE$58/12</f>
        <v>0</v>
      </c>
      <c r="N58" s="10"/>
      <c r="O58" s="1">
        <f>$AE$58/12</f>
        <v>0</v>
      </c>
      <c r="P58" s="10"/>
      <c r="Q58" s="1">
        <f>$AE$58/12</f>
        <v>0</v>
      </c>
      <c r="R58" s="10"/>
      <c r="S58" s="1">
        <f>$AE$58/12</f>
        <v>0</v>
      </c>
      <c r="T58" s="10"/>
      <c r="U58" s="1">
        <f>$AE$58/12</f>
        <v>0</v>
      </c>
      <c r="V58" s="10"/>
      <c r="W58" s="1">
        <f>$AE$58/12</f>
        <v>0</v>
      </c>
      <c r="X58" s="10"/>
      <c r="Y58" s="1">
        <f>$AE$58/12</f>
        <v>0</v>
      </c>
      <c r="Z58" s="10"/>
      <c r="AA58" s="1">
        <f>$AE$58/12</f>
        <v>0</v>
      </c>
      <c r="AB58" s="10"/>
      <c r="AC58" s="1">
        <f>$AE$58/12</f>
        <v>0</v>
      </c>
      <c r="AD58" s="10"/>
      <c r="AE58" s="1"/>
    </row>
    <row r="59" spans="1:31" ht="13.5" thickBot="1">
      <c r="A59" s="9"/>
      <c r="B59" s="9"/>
      <c r="C59" s="9"/>
      <c r="D59" s="9"/>
      <c r="E59" s="9"/>
      <c r="F59" s="9" t="s">
        <v>77</v>
      </c>
      <c r="G59" s="29">
        <f>$AE$59/12</f>
        <v>125</v>
      </c>
      <c r="H59" s="10"/>
      <c r="I59" s="29">
        <f>$AE$59/12</f>
        <v>125</v>
      </c>
      <c r="J59" s="10"/>
      <c r="K59" s="29">
        <f>$AE$59/12</f>
        <v>125</v>
      </c>
      <c r="L59" s="10"/>
      <c r="M59" s="29">
        <f>$AE$59/12</f>
        <v>125</v>
      </c>
      <c r="N59" s="10"/>
      <c r="O59" s="29">
        <f>$AE$59/12</f>
        <v>125</v>
      </c>
      <c r="P59" s="10"/>
      <c r="Q59" s="29">
        <f>$AE$59/12</f>
        <v>125</v>
      </c>
      <c r="R59" s="10"/>
      <c r="S59" s="29">
        <f>$AE$59/12</f>
        <v>125</v>
      </c>
      <c r="T59" s="10"/>
      <c r="U59" s="29">
        <f>$AE$59/12</f>
        <v>125</v>
      </c>
      <c r="V59" s="10"/>
      <c r="W59" s="29">
        <f>$AE$59/12</f>
        <v>125</v>
      </c>
      <c r="X59" s="10"/>
      <c r="Y59" s="29">
        <f>$AE$59/12</f>
        <v>125</v>
      </c>
      <c r="Z59" s="10"/>
      <c r="AA59" s="29">
        <f>$AE$59/12</f>
        <v>125</v>
      </c>
      <c r="AB59" s="10"/>
      <c r="AC59" s="29">
        <f>$AE$59/12</f>
        <v>125</v>
      </c>
      <c r="AD59" s="10"/>
      <c r="AE59" s="3">
        <v>1500</v>
      </c>
    </row>
    <row r="60" spans="1:31" ht="12.75">
      <c r="A60" s="9"/>
      <c r="B60" s="9"/>
      <c r="C60" s="9"/>
      <c r="D60" s="9"/>
      <c r="E60" s="9" t="s">
        <v>79</v>
      </c>
      <c r="F60" s="9"/>
      <c r="G60" s="1">
        <f>ROUND(SUM(G57:G59),5)</f>
        <v>125</v>
      </c>
      <c r="H60" s="10"/>
      <c r="I60" s="1">
        <f>ROUND(SUM(I57:I59),5)</f>
        <v>125</v>
      </c>
      <c r="J60" s="10"/>
      <c r="K60" s="1">
        <f>ROUND(SUM(K57:K59),5)</f>
        <v>125</v>
      </c>
      <c r="L60" s="10"/>
      <c r="M60" s="1">
        <f>ROUND(SUM(M57:M59),5)</f>
        <v>125</v>
      </c>
      <c r="N60" s="10"/>
      <c r="O60" s="1">
        <f>ROUND(SUM(O57:O59),5)</f>
        <v>125</v>
      </c>
      <c r="P60" s="10"/>
      <c r="Q60" s="1">
        <f>ROUND(SUM(Q57:Q59),5)</f>
        <v>125</v>
      </c>
      <c r="R60" s="10"/>
      <c r="S60" s="1">
        <f>ROUND(SUM(S57:S59),5)</f>
        <v>125</v>
      </c>
      <c r="T60" s="10"/>
      <c r="U60" s="1">
        <f>ROUND(SUM(U57:U59),5)</f>
        <v>125</v>
      </c>
      <c r="V60" s="10"/>
      <c r="W60" s="1">
        <f>ROUND(SUM(W57:W59),5)</f>
        <v>125</v>
      </c>
      <c r="X60" s="10"/>
      <c r="Y60" s="1">
        <f>ROUND(SUM(Y57:Y59),5)</f>
        <v>125</v>
      </c>
      <c r="Z60" s="10"/>
      <c r="AA60" s="1">
        <f>ROUND(SUM(AA57:AA59),5)</f>
        <v>125</v>
      </c>
      <c r="AB60" s="10"/>
      <c r="AC60" s="1">
        <f>ROUND(SUM(AC57:AC59),5)</f>
        <v>125</v>
      </c>
      <c r="AD60" s="10"/>
      <c r="AE60" s="1">
        <f aca="true" t="shared" si="0" ref="AE60:AE66">ROUND(SUM(G60:AC60),5)</f>
        <v>1500</v>
      </c>
    </row>
    <row r="61" spans="1:31" ht="12.75">
      <c r="A61" s="9"/>
      <c r="B61" s="9"/>
      <c r="C61" s="9"/>
      <c r="D61" s="9"/>
      <c r="E61" s="9" t="s">
        <v>125</v>
      </c>
      <c r="F61" s="9"/>
      <c r="G61" s="1">
        <f>$AE$61/12</f>
        <v>116.66666666666667</v>
      </c>
      <c r="H61" s="10"/>
      <c r="I61" s="1">
        <f>$AE$61/12</f>
        <v>116.66666666666667</v>
      </c>
      <c r="J61" s="10"/>
      <c r="K61" s="1">
        <f>$AE$61/12</f>
        <v>116.66666666666667</v>
      </c>
      <c r="L61" s="10"/>
      <c r="M61" s="1">
        <f>$AE$61/12</f>
        <v>116.66666666666667</v>
      </c>
      <c r="N61" s="10"/>
      <c r="O61" s="1">
        <f>$AE$61/12</f>
        <v>116.66666666666667</v>
      </c>
      <c r="P61" s="10"/>
      <c r="Q61" s="1">
        <f>$AE$61/12</f>
        <v>116.66666666666667</v>
      </c>
      <c r="R61" s="10"/>
      <c r="S61" s="1">
        <f>$AE$61/12</f>
        <v>116.66666666666667</v>
      </c>
      <c r="T61" s="10"/>
      <c r="U61" s="1">
        <f>$AE$61/12</f>
        <v>116.66666666666667</v>
      </c>
      <c r="V61" s="10"/>
      <c r="W61" s="1">
        <f>$AE$61/12</f>
        <v>116.66666666666667</v>
      </c>
      <c r="X61" s="10"/>
      <c r="Y61" s="1">
        <f>$AE$61/12</f>
        <v>116.66666666666667</v>
      </c>
      <c r="Z61" s="10"/>
      <c r="AA61" s="1">
        <f>$AE$61/12</f>
        <v>116.66666666666667</v>
      </c>
      <c r="AB61" s="10"/>
      <c r="AC61" s="1">
        <f>$AE$61/12</f>
        <v>116.66666666666667</v>
      </c>
      <c r="AD61" s="10"/>
      <c r="AE61" s="2">
        <v>1400</v>
      </c>
    </row>
    <row r="62" spans="1:31" ht="13.5" thickBot="1">
      <c r="A62" s="9"/>
      <c r="B62" s="9"/>
      <c r="C62" s="9"/>
      <c r="D62" s="9"/>
      <c r="E62" s="9" t="s">
        <v>128</v>
      </c>
      <c r="F62" s="9"/>
      <c r="G62" s="1">
        <f>$AE$62/12</f>
        <v>8.333333333333334</v>
      </c>
      <c r="H62" s="10"/>
      <c r="I62" s="1">
        <f>$AE$62/12</f>
        <v>8.333333333333334</v>
      </c>
      <c r="J62" s="10"/>
      <c r="K62" s="1">
        <f>$AE$62/12</f>
        <v>8.333333333333334</v>
      </c>
      <c r="L62" s="10"/>
      <c r="M62" s="1">
        <f>$AE$62/12</f>
        <v>8.333333333333334</v>
      </c>
      <c r="N62" s="10"/>
      <c r="O62" s="1">
        <f>$AE$62/12</f>
        <v>8.333333333333334</v>
      </c>
      <c r="P62" s="10"/>
      <c r="Q62" s="1">
        <f>$AE$62/12</f>
        <v>8.333333333333334</v>
      </c>
      <c r="R62" s="10"/>
      <c r="S62" s="1">
        <f>$AE$62/12</f>
        <v>8.333333333333334</v>
      </c>
      <c r="T62" s="10"/>
      <c r="U62" s="1">
        <f>$AE$62/12</f>
        <v>8.333333333333334</v>
      </c>
      <c r="V62" s="10"/>
      <c r="W62" s="1">
        <f>$AE$62/12</f>
        <v>8.333333333333334</v>
      </c>
      <c r="X62" s="10"/>
      <c r="Y62" s="1">
        <f>$AE$62/12</f>
        <v>8.333333333333334</v>
      </c>
      <c r="Z62" s="10"/>
      <c r="AA62" s="1">
        <f>$AE$62/12</f>
        <v>8.333333333333334</v>
      </c>
      <c r="AB62" s="10"/>
      <c r="AC62" s="1">
        <f>$AE$62/12</f>
        <v>8.333333333333334</v>
      </c>
      <c r="AD62" s="10"/>
      <c r="AE62" s="3">
        <v>100</v>
      </c>
    </row>
    <row r="63" spans="1:31" ht="25.5" customHeight="1" thickBot="1">
      <c r="A63" s="9"/>
      <c r="B63" s="9"/>
      <c r="C63" s="9"/>
      <c r="D63" s="9"/>
      <c r="E63" s="9" t="s">
        <v>57</v>
      </c>
      <c r="F63" s="9"/>
      <c r="G63" s="3"/>
      <c r="H63" s="10"/>
      <c r="I63" s="3"/>
      <c r="J63" s="10"/>
      <c r="K63" s="3"/>
      <c r="L63" s="10"/>
      <c r="M63" s="3"/>
      <c r="N63" s="10"/>
      <c r="O63" s="3"/>
      <c r="P63" s="10"/>
      <c r="Q63" s="3"/>
      <c r="R63" s="10"/>
      <c r="S63" s="3"/>
      <c r="T63" s="10"/>
      <c r="U63" s="3"/>
      <c r="V63" s="10"/>
      <c r="W63" s="3"/>
      <c r="X63" s="10"/>
      <c r="Y63" s="3"/>
      <c r="Z63" s="10"/>
      <c r="AA63" s="3">
        <v>25</v>
      </c>
      <c r="AB63" s="10"/>
      <c r="AC63" s="1"/>
      <c r="AD63" s="10"/>
      <c r="AE63" s="3">
        <f t="shared" si="0"/>
        <v>25</v>
      </c>
    </row>
    <row r="64" spans="1:31" ht="13.5" thickBot="1">
      <c r="A64" s="9"/>
      <c r="B64" s="9"/>
      <c r="C64" s="9"/>
      <c r="D64" s="9" t="s">
        <v>58</v>
      </c>
      <c r="E64" s="9"/>
      <c r="F64" s="9"/>
      <c r="G64" s="18">
        <f>ROUND(G25+SUM(G35:G56)+SUM(G60:G63),5)</f>
        <v>8185.44834</v>
      </c>
      <c r="H64" s="10"/>
      <c r="I64" s="18">
        <f>ROUND(I25+SUM(I35:I56)+SUM(I60:I63),5)</f>
        <v>8185.44834</v>
      </c>
      <c r="J64" s="10"/>
      <c r="K64" s="18">
        <f>ROUND(K25+SUM(K35:K56)+SUM(K60:K63),5)</f>
        <v>8185.44834</v>
      </c>
      <c r="L64" s="10"/>
      <c r="M64" s="18">
        <f>ROUND(M25+SUM(M35:M56)+SUM(M60:M63),5)</f>
        <v>8185.44834</v>
      </c>
      <c r="N64" s="10"/>
      <c r="O64" s="18">
        <f>ROUND(O25+SUM(O35:O56)+SUM(O60:O63),5)</f>
        <v>8212.44834</v>
      </c>
      <c r="P64" s="10"/>
      <c r="Q64" s="18">
        <f>ROUND(Q25+SUM(Q35:Q56)+SUM(Q60:Q63),5)</f>
        <v>8185.44834</v>
      </c>
      <c r="R64" s="10"/>
      <c r="S64" s="18">
        <f>ROUND(S25+SUM(S35:S56)+SUM(S60:S63),5)</f>
        <v>8185.44834</v>
      </c>
      <c r="T64" s="10"/>
      <c r="U64" s="18">
        <f>ROUND(U25+SUM(U35:U56)+SUM(U60:U63),5)</f>
        <v>8185.44834</v>
      </c>
      <c r="V64" s="10"/>
      <c r="W64" s="18">
        <f>ROUND(W25+SUM(W35:W56)+SUM(W60:W63),5)</f>
        <v>8185.44834</v>
      </c>
      <c r="X64" s="10"/>
      <c r="Y64" s="18">
        <f>ROUND(Y25+SUM(Y35:Y56)+SUM(Y60:Y63),5)</f>
        <v>8185.44834</v>
      </c>
      <c r="Z64" s="10"/>
      <c r="AA64" s="18">
        <f>ROUND(AA25+SUM(AA35:AA56)+SUM(AA60:AA63),5)</f>
        <v>8210.44834</v>
      </c>
      <c r="AB64" s="10"/>
      <c r="AC64" s="18">
        <f>ROUND(AC25+SUM(AC35:AC56)+SUM(AC60:AC63),5)</f>
        <v>8185.44834</v>
      </c>
      <c r="AD64" s="10"/>
      <c r="AE64" s="18">
        <f t="shared" si="0"/>
        <v>98277.38008</v>
      </c>
    </row>
    <row r="65" spans="1:31" ht="25.5" customHeight="1" thickBot="1">
      <c r="A65" s="9"/>
      <c r="B65" s="9" t="s">
        <v>59</v>
      </c>
      <c r="C65" s="9"/>
      <c r="D65" s="9"/>
      <c r="E65" s="9"/>
      <c r="F65" s="9"/>
      <c r="G65" s="18">
        <f>ROUND(G3+G24-G64,5)</f>
        <v>772.88498</v>
      </c>
      <c r="H65" s="10"/>
      <c r="I65" s="18">
        <f>ROUND(I3+I24-I64,5)</f>
        <v>772.88498</v>
      </c>
      <c r="J65" s="10"/>
      <c r="K65" s="18">
        <f>ROUND(K3+K24-K64,5)</f>
        <v>772.88498</v>
      </c>
      <c r="L65" s="10"/>
      <c r="M65" s="18">
        <f>ROUND(M3+M24-M64,5)</f>
        <v>772.88498</v>
      </c>
      <c r="N65" s="10"/>
      <c r="O65" s="18">
        <f>ROUND(O3+O24-O64,5)</f>
        <v>745.88498</v>
      </c>
      <c r="P65" s="10"/>
      <c r="Q65" s="18">
        <f>ROUND(Q3+Q24-Q64,5)</f>
        <v>772.88498</v>
      </c>
      <c r="R65" s="10"/>
      <c r="S65" s="18">
        <f>ROUND(S3+S24-S64,5)</f>
        <v>772.88498</v>
      </c>
      <c r="T65" s="10"/>
      <c r="U65" s="18">
        <f>ROUND(U3+U24-U64,5)</f>
        <v>772.88498</v>
      </c>
      <c r="V65" s="10"/>
      <c r="W65" s="18">
        <f>ROUND(W3+W24-W64,5)</f>
        <v>772.88498</v>
      </c>
      <c r="X65" s="10"/>
      <c r="Y65" s="18">
        <f>ROUND(Y3+Y24-Y64,5)</f>
        <v>772.88498</v>
      </c>
      <c r="Z65" s="10"/>
      <c r="AA65" s="18">
        <f>ROUND(AA3+AA24-AA64,5)</f>
        <v>747.88498</v>
      </c>
      <c r="AB65" s="10"/>
      <c r="AC65" s="18">
        <f>ROUND(AC3+AC24-AC64,5)</f>
        <v>772.88498</v>
      </c>
      <c r="AD65" s="10"/>
      <c r="AE65" s="18">
        <f t="shared" si="0"/>
        <v>9222.61976</v>
      </c>
    </row>
    <row r="66" spans="1:32" s="21" customFormat="1" ht="25.5" customHeight="1" thickBot="1">
      <c r="A66" s="9" t="s">
        <v>106</v>
      </c>
      <c r="B66" s="9"/>
      <c r="C66" s="9"/>
      <c r="D66" s="9"/>
      <c r="E66" s="9"/>
      <c r="F66" s="9"/>
      <c r="G66" s="20">
        <f>G65</f>
        <v>772.88498</v>
      </c>
      <c r="H66" s="9"/>
      <c r="I66" s="20">
        <f>I65</f>
        <v>772.88498</v>
      </c>
      <c r="J66" s="9"/>
      <c r="K66" s="20">
        <f>K65</f>
        <v>772.88498</v>
      </c>
      <c r="L66" s="9"/>
      <c r="M66" s="20">
        <f>M65</f>
        <v>772.88498</v>
      </c>
      <c r="N66" s="9"/>
      <c r="O66" s="20">
        <f>O65</f>
        <v>745.88498</v>
      </c>
      <c r="P66" s="9"/>
      <c r="Q66" s="20">
        <f>Q65</f>
        <v>772.88498</v>
      </c>
      <c r="R66" s="9"/>
      <c r="S66" s="20">
        <f>S65</f>
        <v>772.88498</v>
      </c>
      <c r="T66" s="9"/>
      <c r="U66" s="20">
        <f>U65</f>
        <v>772.88498</v>
      </c>
      <c r="V66" s="9"/>
      <c r="W66" s="20">
        <f>W65</f>
        <v>772.88498</v>
      </c>
      <c r="X66" s="9"/>
      <c r="Y66" s="20">
        <f>Y65</f>
        <v>772.88498</v>
      </c>
      <c r="Z66" s="9"/>
      <c r="AA66" s="20">
        <f>AA65</f>
        <v>747.88498</v>
      </c>
      <c r="AB66" s="9"/>
      <c r="AC66" s="20">
        <f>AC65</f>
        <v>772.88498</v>
      </c>
      <c r="AD66" s="9"/>
      <c r="AE66" s="20">
        <f t="shared" si="0"/>
        <v>9222.61976</v>
      </c>
      <c r="AF66"/>
    </row>
    <row r="67" ht="13.5" thickTop="1"/>
  </sheetData>
  <sheetProtection/>
  <printOptions/>
  <pageMargins left="0.75" right="0.75" top="0.48" bottom="0.28" header="0.11" footer="0.15"/>
  <pageSetup fitToHeight="2" fitToWidth="1" horizontalDpi="600" verticalDpi="600" orientation="landscape" scale="56" r:id="rId1"/>
  <headerFooter alignWithMargins="0">
    <oddHeader>&amp;L&amp;"Arial,Bold"&amp;8 1:45 PM
 05/18/09
 Accrual Basis&amp;C&amp;"Arial,Bold"&amp;12 St Paul Intergroup
&amp;14 Profit &amp;&amp; Loss Budget
&amp;10 January through December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11"/>
  <sheetViews>
    <sheetView zoomScalePageLayoutView="0" workbookViewId="0" topLeftCell="A1">
      <selection activeCell="A3" sqref="A3"/>
    </sheetView>
  </sheetViews>
  <sheetFormatPr defaultColWidth="9.140625" defaultRowHeight="12.75"/>
  <sheetData>
    <row r="3" ht="12.75">
      <c r="A3" t="s">
        <v>133</v>
      </c>
    </row>
    <row r="5" ht="12.75">
      <c r="A5" t="s">
        <v>131</v>
      </c>
    </row>
    <row r="7" ht="12.75">
      <c r="A7" t="s">
        <v>130</v>
      </c>
    </row>
    <row r="9" ht="12.75">
      <c r="A9" t="s">
        <v>129</v>
      </c>
    </row>
    <row r="11" ht="12.75">
      <c r="A11" t="s">
        <v>132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mjneils</dc:creator>
  <cp:keywords/>
  <dc:description/>
  <cp:lastModifiedBy>Owner</cp:lastModifiedBy>
  <cp:lastPrinted>2011-04-19T02:15:16Z</cp:lastPrinted>
  <dcterms:created xsi:type="dcterms:W3CDTF">2008-11-13T21:57:59Z</dcterms:created>
  <dcterms:modified xsi:type="dcterms:W3CDTF">2011-04-19T02:15:22Z</dcterms:modified>
  <cp:category/>
  <cp:version/>
  <cp:contentType/>
  <cp:contentStatus/>
</cp:coreProperties>
</file>